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G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0"/>
  <c r="I164"/>
  <c r="I166"/>
  <c r="I167"/>
  <c r="I170"/>
  <c r="I174"/>
  <c r="H179"/>
  <c r="I183"/>
  <c r="I187" s="1"/>
  <c r="H185"/>
  <c r="H186" s="1"/>
  <c r="I186"/>
  <c r="H189"/>
  <c r="H119" s="1"/>
  <c r="I190"/>
  <c r="I193" s="1"/>
  <c r="H191"/>
  <c r="H192" s="1"/>
  <c r="I192"/>
  <c r="H196"/>
  <c r="I198"/>
  <c r="H98" l="1"/>
  <c r="G181" s="1"/>
  <c r="I126"/>
  <c r="H190"/>
  <c r="H112"/>
  <c r="G182" s="1"/>
  <c r="I142"/>
  <c r="I149" s="1"/>
  <c r="I140"/>
  <c r="G65"/>
  <c r="I159" s="1"/>
  <c r="I161" s="1"/>
  <c r="I135"/>
  <c r="H193"/>
  <c r="H180" l="1"/>
  <c r="I136"/>
  <c r="I150"/>
  <c r="I162" l="1"/>
  <c r="I175" s="1"/>
  <c r="H197" s="1"/>
  <c r="H198" s="1"/>
  <c r="H178" l="1"/>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<sst xmlns="http://schemas.openxmlformats.org/spreadsheetml/2006/main" count="223" uniqueCount="160">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</sst>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91" zoomScale="140" zoomScaleNormal="140" zoomScaleSheetLayoutView="120" workbookViewId="0">
      <selection activeCell="G107" sqref="G107"/>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3600000</v>
      </c>
      <c r="I34" s="31">
        <v>8800000</v>
      </c>
      <c r="J34" s="12"/>
      <c r="HM34"/>
      <c r="HN34"/>
      <c r="HO34"/>
      <c r="HP34"/>
      <c r="HQ34"/>
      <c r="HR34"/>
      <c r="HS34"/>
      <c r="HT34"/>
      <c r="HU34"/>
    </row>
    <row r="35" spans="2:229">
      <c r="B35" s="35"/>
      <c r="C35" s="137" t="s">
        <v>29</v>
      </c>
      <c r="D35" s="137"/>
      <c r="E35" s="137"/>
      <c r="F35" s="137"/>
      <c r="G35" s="137"/>
      <c r="H35" s="40">
        <f>+H33+H34</f>
        <v>3600000</v>
      </c>
      <c r="I35" s="40">
        <f>+I33+I34</f>
        <v>8800000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v>2</v>
      </c>
      <c r="E40" s="148"/>
      <c r="F40" s="22"/>
      <c r="G40" s="128" t="s">
        <v>32</v>
      </c>
      <c r="H40" s="128"/>
      <c r="I40" s="31">
        <v>25000</v>
      </c>
      <c r="J40" s="12"/>
    </row>
    <row r="41" spans="2:229">
      <c r="B41" s="10"/>
      <c r="C41" s="18" t="s">
        <v>33</v>
      </c>
      <c r="D41" s="148">
        <v>1</v>
      </c>
      <c r="E41" s="148"/>
      <c r="F41" s="22"/>
      <c r="G41" s="128" t="s">
        <v>34</v>
      </c>
      <c r="H41" s="128"/>
      <c r="I41" s="47">
        <v>1</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3</v>
      </c>
      <c r="E46" s="22"/>
      <c r="F46" s="147" t="s">
        <v>37</v>
      </c>
      <c r="G46" s="147"/>
      <c r="H46" s="147"/>
      <c r="I46" s="31"/>
      <c r="J46" s="12"/>
    </row>
    <row r="47" spans="2:229">
      <c r="B47" s="35"/>
      <c r="C47" s="18" t="s">
        <v>38</v>
      </c>
      <c r="D47" s="54">
        <v>7</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10</v>
      </c>
      <c r="E52" s="58">
        <v>0.9</v>
      </c>
      <c r="F52" s="59">
        <v>85</v>
      </c>
      <c r="G52" s="60"/>
      <c r="H52" s="61"/>
      <c r="I52" s="62"/>
      <c r="J52" s="52"/>
      <c r="K52"/>
    </row>
    <row r="53" spans="2:11">
      <c r="B53" s="35"/>
      <c r="C53" s="46" t="s">
        <v>31</v>
      </c>
      <c r="D53" s="58">
        <v>10</v>
      </c>
      <c r="E53" s="58">
        <v>0.9</v>
      </c>
      <c r="F53" s="59">
        <v>85</v>
      </c>
      <c r="G53" s="60"/>
      <c r="H53" s="61"/>
      <c r="I53" s="62"/>
      <c r="J53" s="52"/>
      <c r="K53"/>
    </row>
    <row r="54" spans="2:11">
      <c r="B54" s="35"/>
      <c r="C54" s="46" t="s">
        <v>33</v>
      </c>
      <c r="D54" s="58">
        <v>10</v>
      </c>
      <c r="E54" s="58">
        <v>0.9</v>
      </c>
      <c r="F54" s="59">
        <v>85</v>
      </c>
      <c r="G54" s="60"/>
      <c r="H54" s="61"/>
      <c r="I54" s="62"/>
      <c r="J54" s="52"/>
      <c r="K54"/>
    </row>
    <row r="55" spans="2:11">
      <c r="B55" s="35"/>
      <c r="C55" s="18" t="s">
        <v>47</v>
      </c>
      <c r="D55" s="58">
        <v>10</v>
      </c>
      <c r="E55" s="58">
        <v>0.9</v>
      </c>
      <c r="F55" s="59">
        <v>85</v>
      </c>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v>1</v>
      </c>
      <c r="F60" s="138"/>
      <c r="G60" s="40">
        <f>+E60*4800</f>
        <v>4800</v>
      </c>
      <c r="H60" s="63">
        <v>1</v>
      </c>
      <c r="I60" s="40">
        <f>+H60*7500</f>
        <v>7500</v>
      </c>
      <c r="J60" s="52"/>
      <c r="K60"/>
    </row>
    <row r="61" spans="2:11">
      <c r="B61" s="35"/>
      <c r="C61" s="137" t="s">
        <v>55</v>
      </c>
      <c r="D61" s="137"/>
      <c r="E61" s="138">
        <v>30</v>
      </c>
      <c r="F61" s="138"/>
      <c r="G61" s="40">
        <f>+E61*12000</f>
        <v>360000</v>
      </c>
      <c r="H61" s="63">
        <v>30</v>
      </c>
      <c r="I61" s="40">
        <f>+H61*19000</f>
        <v>570000</v>
      </c>
      <c r="J61" s="52"/>
      <c r="K61"/>
    </row>
    <row r="62" spans="2:11">
      <c r="B62" s="35"/>
      <c r="C62" s="137" t="s">
        <v>56</v>
      </c>
      <c r="D62" s="137"/>
      <c r="E62" s="138">
        <v>31</v>
      </c>
      <c r="F62" s="138"/>
      <c r="G62" s="40">
        <f>+E62*9600</f>
        <v>297600</v>
      </c>
      <c r="H62" s="63">
        <v>31</v>
      </c>
      <c r="I62" s="40">
        <f>+H62*16000</f>
        <v>496000</v>
      </c>
      <c r="J62" s="52"/>
      <c r="K62"/>
    </row>
    <row r="63" spans="2:11">
      <c r="B63" s="35"/>
      <c r="C63" s="137" t="s">
        <v>57</v>
      </c>
      <c r="D63" s="137"/>
      <c r="E63" s="138">
        <v>1</v>
      </c>
      <c r="F63" s="138"/>
      <c r="G63" s="40">
        <f>+E63*6000</f>
        <v>6000</v>
      </c>
      <c r="H63" s="63">
        <v>1</v>
      </c>
      <c r="I63" s="40">
        <f>+H63*11000</f>
        <v>11000</v>
      </c>
      <c r="J63" s="52"/>
      <c r="K63"/>
    </row>
    <row r="64" spans="2:11">
      <c r="B64" s="35"/>
      <c r="C64" s="137" t="s">
        <v>58</v>
      </c>
      <c r="D64" s="137"/>
      <c r="E64" s="138">
        <v>1</v>
      </c>
      <c r="F64" s="138"/>
      <c r="G64" s="40">
        <f>+E64*4800</f>
        <v>4800</v>
      </c>
      <c r="H64" s="63">
        <v>1</v>
      </c>
      <c r="I64" s="40">
        <f>+H64*10000</f>
        <v>10000</v>
      </c>
      <c r="J64" s="52"/>
      <c r="K64"/>
    </row>
    <row r="65" spans="2:11">
      <c r="B65" s="35"/>
      <c r="C65" s="139" t="s">
        <v>59</v>
      </c>
      <c r="D65" s="139"/>
      <c r="E65" s="140">
        <f>SUM(E60:E64)</f>
        <v>64</v>
      </c>
      <c r="F65" s="140"/>
      <c r="G65" s="40">
        <f>SUM(G60:G64)</f>
        <v>673200</v>
      </c>
      <c r="H65" s="40">
        <f>SUM(H60:H64)</f>
        <v>64</v>
      </c>
      <c r="I65" s="40">
        <f>SUM(I60:I64)</f>
        <v>1094500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4.8</v>
      </c>
      <c r="E70" s="58">
        <v>0.4</v>
      </c>
      <c r="F70" s="64">
        <v>86</v>
      </c>
      <c r="G70" s="65"/>
      <c r="H70" s="61"/>
      <c r="I70" s="62"/>
      <c r="J70" s="12"/>
    </row>
    <row r="71" spans="2:11">
      <c r="B71" s="35"/>
      <c r="C71" s="46" t="s">
        <v>31</v>
      </c>
      <c r="D71" s="58">
        <v>4.8</v>
      </c>
      <c r="E71" s="58">
        <v>0.4</v>
      </c>
      <c r="F71" s="64">
        <v>86</v>
      </c>
      <c r="G71" s="65"/>
      <c r="H71" s="61"/>
      <c r="I71" s="62"/>
      <c r="J71" s="12"/>
    </row>
    <row r="72" spans="2:11">
      <c r="B72" s="35"/>
      <c r="C72" s="46" t="s">
        <v>33</v>
      </c>
      <c r="D72" s="58">
        <v>4.8</v>
      </c>
      <c r="E72" s="58">
        <v>0.4</v>
      </c>
      <c r="F72" s="64">
        <v>86</v>
      </c>
      <c r="G72" s="65"/>
      <c r="H72" s="61"/>
      <c r="I72" s="62"/>
      <c r="J72" s="12"/>
    </row>
    <row r="73" spans="2:11">
      <c r="B73" s="35"/>
      <c r="C73" s="18" t="s">
        <v>47</v>
      </c>
      <c r="D73" s="58">
        <v>4.8</v>
      </c>
      <c r="E73" s="58">
        <v>0.4</v>
      </c>
      <c r="F73" s="64">
        <v>86</v>
      </c>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v>1</v>
      </c>
      <c r="F78" s="138"/>
      <c r="G78" s="40">
        <f>+E78*4800</f>
        <v>4800</v>
      </c>
      <c r="H78" s="63">
        <v>1</v>
      </c>
      <c r="I78" s="40">
        <f>+H78*7500</f>
        <v>7500</v>
      </c>
      <c r="J78" s="52"/>
    </row>
    <row r="79" spans="2:11">
      <c r="B79" s="35"/>
      <c r="C79" s="137" t="s">
        <v>55</v>
      </c>
      <c r="D79" s="137"/>
      <c r="E79" s="138">
        <v>30</v>
      </c>
      <c r="F79" s="138"/>
      <c r="G79" s="40">
        <f>+E79*12000</f>
        <v>360000</v>
      </c>
      <c r="H79" s="63">
        <v>30</v>
      </c>
      <c r="I79" s="40">
        <f>+H79*19000</f>
        <v>570000</v>
      </c>
      <c r="J79" s="52"/>
    </row>
    <row r="80" spans="2:11">
      <c r="B80" s="35"/>
      <c r="C80" s="137" t="s">
        <v>56</v>
      </c>
      <c r="D80" s="137"/>
      <c r="E80" s="138">
        <v>31</v>
      </c>
      <c r="F80" s="138"/>
      <c r="G80" s="40">
        <f>+E80*9600</f>
        <v>297600</v>
      </c>
      <c r="H80" s="63">
        <v>31</v>
      </c>
      <c r="I80" s="40">
        <f>+H80*16000</f>
        <v>496000</v>
      </c>
      <c r="J80" s="52"/>
    </row>
    <row r="81" spans="2:10">
      <c r="B81" s="35"/>
      <c r="C81" s="137" t="s">
        <v>57</v>
      </c>
      <c r="D81" s="137"/>
      <c r="E81" s="138">
        <v>1</v>
      </c>
      <c r="F81" s="138"/>
      <c r="G81" s="40">
        <f>+E81*6000</f>
        <v>6000</v>
      </c>
      <c r="H81" s="63">
        <v>1</v>
      </c>
      <c r="I81" s="40">
        <f>+H81*11000</f>
        <v>11000</v>
      </c>
      <c r="J81" s="52"/>
    </row>
    <row r="82" spans="2:10">
      <c r="B82" s="35"/>
      <c r="C82" s="137" t="s">
        <v>58</v>
      </c>
      <c r="D82" s="137"/>
      <c r="E82" s="138">
        <v>1</v>
      </c>
      <c r="F82" s="138"/>
      <c r="G82" s="40">
        <f>+E82*4800</f>
        <v>4800</v>
      </c>
      <c r="H82" s="63">
        <v>1</v>
      </c>
      <c r="I82" s="40">
        <f>+H82*10000</f>
        <v>10000</v>
      </c>
      <c r="J82" s="52"/>
    </row>
    <row r="83" spans="2:10">
      <c r="B83" s="35"/>
      <c r="C83" s="139" t="s">
        <v>59</v>
      </c>
      <c r="D83" s="139"/>
      <c r="E83" s="140">
        <f>SUM(E78:E82)</f>
        <v>64</v>
      </c>
      <c r="F83" s="140"/>
      <c r="G83" s="40">
        <f>SUM(G78:G82)</f>
        <v>673200</v>
      </c>
      <c r="H83" s="40">
        <f>SUM(H78:H82)</f>
        <v>64</v>
      </c>
      <c r="I83" s="40">
        <f>SUM(I78:I82)</f>
        <v>1094500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1400000</v>
      </c>
      <c r="F90" s="130"/>
      <c r="G90" s="69">
        <v>1400000</v>
      </c>
      <c r="H90" s="69"/>
      <c r="I90" s="69"/>
      <c r="J90" s="12"/>
    </row>
    <row r="91" spans="2:10">
      <c r="B91" s="35"/>
      <c r="C91" s="129" t="s">
        <v>31</v>
      </c>
      <c r="D91" s="129"/>
      <c r="E91" s="130">
        <v>400000</v>
      </c>
      <c r="F91" s="130"/>
      <c r="G91" s="69">
        <v>400000</v>
      </c>
      <c r="H91" s="69"/>
      <c r="I91" s="69"/>
      <c r="J91" s="12"/>
    </row>
    <row r="92" spans="2:10">
      <c r="B92" s="35"/>
      <c r="C92" s="129" t="s">
        <v>33</v>
      </c>
      <c r="D92" s="129"/>
      <c r="E92" s="130">
        <v>400000</v>
      </c>
      <c r="F92" s="130"/>
      <c r="G92" s="69">
        <v>400000</v>
      </c>
      <c r="H92" s="69"/>
      <c r="I92" s="69"/>
      <c r="J92" s="12"/>
    </row>
    <row r="93" spans="2:10">
      <c r="B93" s="35"/>
      <c r="C93" s="129" t="s">
        <v>47</v>
      </c>
      <c r="D93" s="129"/>
      <c r="E93" s="130">
        <v>1400000</v>
      </c>
      <c r="F93" s="130"/>
      <c r="G93" s="69">
        <v>1400000</v>
      </c>
      <c r="H93" s="69"/>
      <c r="I93" s="69"/>
      <c r="J93" s="12"/>
    </row>
    <row r="94" spans="2:10">
      <c r="B94" s="10"/>
      <c r="C94" s="129" t="s">
        <v>59</v>
      </c>
      <c r="D94" s="129"/>
      <c r="E94" s="131">
        <f>SUM(E90:E93)</f>
        <v>3600000</v>
      </c>
      <c r="F94" s="131"/>
      <c r="G94" s="71">
        <f>SUM(G90:G93)</f>
        <v>3600000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3600000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3600000</v>
      </c>
      <c r="F104" s="130"/>
      <c r="G104" s="69">
        <v>3600000</v>
      </c>
      <c r="H104" s="69"/>
      <c r="I104" s="69"/>
      <c r="J104" s="12"/>
    </row>
    <row r="105" spans="2:10">
      <c r="B105" s="35"/>
      <c r="C105" s="129" t="s">
        <v>31</v>
      </c>
      <c r="D105" s="129"/>
      <c r="E105" s="130">
        <v>800000</v>
      </c>
      <c r="F105" s="130"/>
      <c r="G105" s="69">
        <v>800000</v>
      </c>
      <c r="H105" s="69"/>
      <c r="I105" s="69"/>
      <c r="J105" s="12"/>
    </row>
    <row r="106" spans="2:10">
      <c r="B106" s="35"/>
      <c r="C106" s="129" t="s">
        <v>33</v>
      </c>
      <c r="D106" s="129"/>
      <c r="E106" s="130">
        <v>800000</v>
      </c>
      <c r="F106" s="130"/>
      <c r="G106" s="69">
        <v>800000</v>
      </c>
      <c r="H106" s="69"/>
      <c r="I106" s="69"/>
      <c r="J106" s="12"/>
    </row>
    <row r="107" spans="2:10">
      <c r="B107" s="35"/>
      <c r="C107" s="129" t="s">
        <v>47</v>
      </c>
      <c r="D107" s="129"/>
      <c r="E107" s="130">
        <v>3600000</v>
      </c>
      <c r="F107" s="130"/>
      <c r="G107" s="69">
        <v>3600000</v>
      </c>
      <c r="H107" s="69"/>
      <c r="I107" s="69"/>
      <c r="J107" s="12"/>
    </row>
    <row r="108" spans="2:10">
      <c r="B108" s="10"/>
      <c r="C108" s="129" t="s">
        <v>59</v>
      </c>
      <c r="D108" s="129"/>
      <c r="E108" s="131">
        <f>SUM(E104:E107)</f>
        <v>8800000</v>
      </c>
      <c r="F108" s="131"/>
      <c r="G108" s="71">
        <f>SUM(G104:G107)</f>
        <v>8800000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8800000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36000000</v>
      </c>
      <c r="J124" s="81"/>
    </row>
    <row r="125" spans="2:10">
      <c r="B125" s="22"/>
      <c r="C125" s="85"/>
      <c r="D125" s="87" t="s">
        <v>75</v>
      </c>
      <c r="E125" s="87"/>
      <c r="F125" s="87"/>
      <c r="G125" s="87"/>
      <c r="H125" s="87"/>
      <c r="I125" s="86">
        <f>+(E52*(E90+H90))+(E53*(E91+H91))+(E54*(E92+H92))+(E55*(E93+H93))</f>
        <v>3240000</v>
      </c>
      <c r="J125" s="81"/>
    </row>
    <row r="126" spans="2:10">
      <c r="B126" s="22"/>
      <c r="C126" s="88" t="s">
        <v>76</v>
      </c>
      <c r="D126" s="88"/>
      <c r="E126" s="88"/>
      <c r="F126" s="88"/>
      <c r="G126" s="88"/>
      <c r="H126" s="88"/>
      <c r="I126" s="89">
        <f>+I124-I125</f>
        <v>32760000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7416000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64000</v>
      </c>
      <c r="J131" s="81"/>
    </row>
    <row r="132" spans="2:10">
      <c r="B132" s="22"/>
      <c r="C132" s="85"/>
      <c r="D132" s="87" t="s">
        <v>82</v>
      </c>
      <c r="E132" s="87"/>
      <c r="F132" s="87"/>
      <c r="G132" s="87"/>
      <c r="H132" s="87"/>
      <c r="I132" s="86">
        <f>+(G90+G91+G92+I90+I91+I92+G93+I93)*0.05</f>
        <v>180000</v>
      </c>
      <c r="J132" s="81"/>
    </row>
    <row r="133" spans="2:10">
      <c r="B133" s="22"/>
      <c r="C133" s="85"/>
      <c r="D133" s="87" t="s">
        <v>83</v>
      </c>
      <c r="E133" s="87"/>
      <c r="F133" s="87"/>
      <c r="G133" s="87"/>
      <c r="H133" s="87"/>
      <c r="I133" s="86">
        <f>((SUM(G90:G92)+SUM(I90:I92))*0.01)+((G93+I93)*0.02)</f>
        <v>50000</v>
      </c>
      <c r="J133" s="81"/>
    </row>
    <row r="134" spans="2:10">
      <c r="B134" s="22"/>
      <c r="C134" s="85"/>
      <c r="D134" s="87" t="s">
        <v>84</v>
      </c>
      <c r="E134" s="87"/>
      <c r="F134" s="87"/>
      <c r="G134" s="87"/>
      <c r="H134" s="87"/>
      <c r="I134" s="86">
        <f>+((G93+I93)*(H117+0.03))*0.02</f>
        <v>58520</v>
      </c>
      <c r="J134" s="81"/>
    </row>
    <row r="135" spans="2:10">
      <c r="B135" s="22"/>
      <c r="C135" s="92" t="s">
        <v>85</v>
      </c>
      <c r="D135" s="93"/>
      <c r="E135" s="93"/>
      <c r="F135" s="93"/>
      <c r="G135" s="93"/>
      <c r="H135" s="93"/>
      <c r="I135" s="89">
        <f>SUM(I128:I134)</f>
        <v>7768520</v>
      </c>
      <c r="J135" s="90"/>
    </row>
    <row r="136" spans="2:10">
      <c r="B136" s="22"/>
      <c r="C136" s="94" t="s">
        <v>86</v>
      </c>
      <c r="D136" s="94"/>
      <c r="E136" s="94"/>
      <c r="F136" s="94"/>
      <c r="G136" s="94"/>
      <c r="H136" s="94"/>
      <c r="I136" s="95">
        <f>+I126-I135</f>
        <v>24991480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42240000</v>
      </c>
      <c r="J138" s="81"/>
    </row>
    <row r="139" spans="2:10">
      <c r="B139" s="22"/>
      <c r="C139" s="85"/>
      <c r="D139" s="87" t="s">
        <v>75</v>
      </c>
      <c r="E139" s="87"/>
      <c r="F139" s="87"/>
      <c r="G139" s="87"/>
      <c r="H139" s="87"/>
      <c r="I139" s="86">
        <f>($E$70*($E$104+$H$104))+($E$71*($E$105+$H$105))+($E$72*($E$106+$H$106))+($E$73*($E$107+$H$107))</f>
        <v>3520000</v>
      </c>
      <c r="J139" s="81"/>
    </row>
    <row r="140" spans="2:10">
      <c r="B140" s="22"/>
      <c r="C140" s="88" t="s">
        <v>88</v>
      </c>
      <c r="D140" s="88"/>
      <c r="E140" s="88"/>
      <c r="F140" s="88"/>
      <c r="G140" s="88"/>
      <c r="H140" s="88"/>
      <c r="I140" s="89">
        <f>+I138-I139</f>
        <v>38720000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8536000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160000</v>
      </c>
      <c r="J145" s="81"/>
    </row>
    <row r="146" spans="2:10">
      <c r="B146" s="22"/>
      <c r="C146" s="85"/>
      <c r="D146" s="87" t="s">
        <v>82</v>
      </c>
      <c r="E146" s="87"/>
      <c r="F146" s="87"/>
      <c r="G146" s="87"/>
      <c r="H146" s="87"/>
      <c r="I146" s="86">
        <f>($G$104+$G$105+$G$106+$G$107+$I$104+$I$105+$I$106+$I$107)*0.05</f>
        <v>440000</v>
      </c>
      <c r="J146" s="81"/>
    </row>
    <row r="147" spans="2:10">
      <c r="B147" s="22"/>
      <c r="C147" s="85"/>
      <c r="D147" s="87" t="s">
        <v>83</v>
      </c>
      <c r="E147" s="87"/>
      <c r="F147" s="87"/>
      <c r="G147" s="87"/>
      <c r="H147" s="87"/>
      <c r="I147" s="86">
        <f>((SUM(G104:G106)+SUM(I104:I106))*0.01)+((G107+I107)*0.02)</f>
        <v>124000</v>
      </c>
      <c r="J147" s="81"/>
    </row>
    <row r="148" spans="2:10">
      <c r="B148" s="22"/>
      <c r="C148" s="85"/>
      <c r="D148" s="87" t="s">
        <v>84</v>
      </c>
      <c r="E148" s="87"/>
      <c r="F148" s="87"/>
      <c r="G148" s="87"/>
      <c r="H148" s="87"/>
      <c r="I148" s="86">
        <f>((G107+I107)*(H118+0.03))*0.02</f>
        <v>72000</v>
      </c>
      <c r="J148" s="81"/>
    </row>
    <row r="149" spans="2:10">
      <c r="B149" s="22"/>
      <c r="C149" s="92" t="s">
        <v>91</v>
      </c>
      <c r="D149" s="93"/>
      <c r="E149" s="93"/>
      <c r="F149" s="93"/>
      <c r="G149" s="93"/>
      <c r="H149" s="93"/>
      <c r="I149" s="89">
        <f>SUM(I142:I148)</f>
        <v>9332000</v>
      </c>
      <c r="J149" s="90"/>
    </row>
    <row r="150" spans="2:10">
      <c r="B150" s="22"/>
      <c r="C150" s="94" t="s">
        <v>92</v>
      </c>
      <c r="D150" s="94"/>
      <c r="E150" s="94"/>
      <c r="F150" s="94"/>
      <c r="G150" s="94"/>
      <c r="H150" s="94"/>
      <c r="I150" s="95">
        <f>+I140-I149</f>
        <v>29388000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3520800</v>
      </c>
      <c r="J154" s="81"/>
    </row>
    <row r="155" spans="2:10">
      <c r="B155" s="22"/>
      <c r="C155" s="85"/>
      <c r="D155" s="87" t="s">
        <v>97</v>
      </c>
      <c r="E155" s="87"/>
      <c r="F155" s="87"/>
      <c r="G155" s="87"/>
      <c r="H155" s="87"/>
      <c r="I155" s="86">
        <f>(50000*D46)+((D40+D41)*D46*I40)</f>
        <v>375000</v>
      </c>
      <c r="J155" s="81"/>
    </row>
    <row r="156" spans="2:10">
      <c r="B156" s="22"/>
      <c r="C156" s="85"/>
      <c r="D156" s="87" t="s">
        <v>98</v>
      </c>
      <c r="E156" s="87"/>
      <c r="F156" s="87"/>
      <c r="G156" s="87"/>
      <c r="H156" s="87"/>
      <c r="I156" s="86">
        <f>(60000*D47)*I20</f>
        <v>420000</v>
      </c>
      <c r="J156" s="81"/>
    </row>
    <row r="157" spans="2:10">
      <c r="B157" s="22"/>
      <c r="C157" s="85"/>
      <c r="D157" s="87" t="s">
        <v>99</v>
      </c>
      <c r="E157" s="87"/>
      <c r="F157" s="87"/>
      <c r="G157" s="87"/>
      <c r="H157" s="87"/>
      <c r="I157" s="86">
        <f>(((D53-E53)*G91)+((D54-E54)*G92)+((D71-E71)*G105)+((D72-E72)*G106))*(I41/100)</f>
        <v>143200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1767700</v>
      </c>
      <c r="J159" s="81"/>
    </row>
    <row r="160" spans="2:10">
      <c r="B160" s="22"/>
      <c r="C160" s="85"/>
      <c r="D160" s="87" t="s">
        <v>102</v>
      </c>
      <c r="E160" s="87"/>
      <c r="F160" s="87"/>
      <c r="G160" s="87"/>
      <c r="H160" s="87"/>
      <c r="I160" s="86">
        <f>G83+(I83*I20)</f>
        <v>1767700</v>
      </c>
      <c r="J160" s="81"/>
    </row>
    <row r="161" spans="2:11">
      <c r="B161" s="22"/>
      <c r="C161" s="92" t="s">
        <v>103</v>
      </c>
      <c r="D161" s="93"/>
      <c r="E161" s="93"/>
      <c r="F161" s="93"/>
      <c r="G161" s="93"/>
      <c r="H161" s="93"/>
      <c r="I161" s="89">
        <f>SUM(I152:I160)</f>
        <v>13984400</v>
      </c>
      <c r="J161" s="90"/>
    </row>
    <row r="162" spans="2:11">
      <c r="B162" s="22"/>
      <c r="C162" s="94" t="s">
        <v>104</v>
      </c>
      <c r="D162" s="94"/>
      <c r="E162" s="94"/>
      <c r="F162" s="94"/>
      <c r="G162" s="94"/>
      <c r="H162" s="94"/>
      <c r="I162" s="95">
        <f>+I136+I150-I161</f>
        <v>40395080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40395080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67385080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67385080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94295080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40395080</v>
      </c>
      <c r="I197" s="104">
        <v>0</v>
      </c>
      <c r="J197" s="81"/>
      <c r="K197"/>
    </row>
    <row r="198" spans="2:11">
      <c r="B198" s="22"/>
      <c r="C198" s="108" t="s">
        <v>140</v>
      </c>
      <c r="D198" s="109"/>
      <c r="E198" s="109"/>
      <c r="F198" s="109"/>
      <c r="G198" s="109"/>
      <c r="H198" s="95">
        <f>SUM(H195:H197)</f>
        <v>94295080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160</cp:lastModifiedBy>
  <dcterms:created xsi:type="dcterms:W3CDTF">2014-01-15T13:10:55Z</dcterms:created>
  <dcterms:modified xsi:type="dcterms:W3CDTF">2018-02-01T08:43:28Z</dcterms:modified>
</cp:coreProperties>
</file>