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440" windowHeight="7752" tabRatio="4"/>
  </bookViews>
  <sheets>
    <sheet name="MMT31" sheetId="1" r:id="rId1"/>
  </sheets>
  <calcPr calcId="124519"/>
</workbook>
</file>

<file path=xl/calcChain.xml><?xml version="1.0" encoding="utf-8"?>
<calcChain xmlns="http://schemas.openxmlformats.org/spreadsheetml/2006/main">
  <c r="H35" i="1"/>
  <c r="I35"/>
  <c r="G60"/>
  <c r="I60"/>
  <c r="G61"/>
  <c r="I61"/>
  <c r="G62"/>
  <c r="I62"/>
  <c r="G63"/>
  <c r="I63"/>
  <c r="G64"/>
  <c r="I64"/>
  <c r="E65"/>
  <c r="H65"/>
  <c r="I65"/>
  <c r="G78"/>
  <c r="I78"/>
  <c r="G79"/>
  <c r="I79"/>
  <c r="G80"/>
  <c r="I80"/>
  <c r="G81"/>
  <c r="I81"/>
  <c r="G82"/>
  <c r="I82"/>
  <c r="E83"/>
  <c r="G83"/>
  <c r="H83"/>
  <c r="I83"/>
  <c r="E94"/>
  <c r="G94"/>
  <c r="H94"/>
  <c r="I94"/>
  <c r="H96"/>
  <c r="I128" s="1"/>
  <c r="E108"/>
  <c r="G108"/>
  <c r="H108"/>
  <c r="H110" s="1"/>
  <c r="I108"/>
  <c r="I124"/>
  <c r="I125"/>
  <c r="I129"/>
  <c r="I130"/>
  <c r="I131"/>
  <c r="I132"/>
  <c r="I133"/>
  <c r="I134"/>
  <c r="I138"/>
  <c r="I154" s="1"/>
  <c r="I139"/>
  <c r="I143"/>
  <c r="I144"/>
  <c r="I145"/>
  <c r="I146"/>
  <c r="I147"/>
  <c r="I148"/>
  <c r="I152"/>
  <c r="I155"/>
  <c r="I156"/>
  <c r="I157"/>
  <c r="I158"/>
  <c r="I160"/>
  <c r="I164"/>
  <c r="I166"/>
  <c r="I167"/>
  <c r="I170"/>
  <c r="I174"/>
  <c r="H179"/>
  <c r="I183"/>
  <c r="H185"/>
  <c r="H186" s="1"/>
  <c r="I186"/>
  <c r="I187"/>
  <c r="H189"/>
  <c r="H119" s="1"/>
  <c r="H190"/>
  <c r="I190"/>
  <c r="H191"/>
  <c r="H192" s="1"/>
  <c r="I192"/>
  <c r="I193"/>
  <c r="H196"/>
  <c r="I198"/>
  <c r="H98" l="1"/>
  <c r="G181" s="1"/>
  <c r="I126"/>
  <c r="H112"/>
  <c r="G182" s="1"/>
  <c r="I142"/>
  <c r="I149" s="1"/>
  <c r="I140"/>
  <c r="G65"/>
  <c r="I159" s="1"/>
  <c r="I161" s="1"/>
  <c r="I135"/>
  <c r="H193"/>
  <c r="H180" l="1"/>
  <c r="I150"/>
  <c r="I136"/>
  <c r="I162" l="1"/>
  <c r="I175" s="1"/>
  <c r="H178" s="1"/>
  <c r="H183" s="1"/>
  <c r="H187" s="1"/>
  <c r="H197" l="1"/>
  <c r="H198"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<sst xmlns="http://schemas.openxmlformats.org/spreadsheetml/2006/main" count="223" uniqueCount="160">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</sst>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7" fillId="3" borderId="1" xfId="0" applyFont="1" applyFill="1" applyBorder="1" applyAlignment="1">
      <alignment horizontal="center" vertical="center"/>
    </xf>
    <xf numFmtId="0" fontId="6" fillId="4" borderId="1" xfId="0" applyFont="1" applyFill="1" applyBorder="1" applyAlignment="1">
      <alignment horizontal="left" vertical="center"/>
    </xf>
    <xf numFmtId="0" fontId="8" fillId="4" borderId="1" xfId="0" applyFont="1" applyFill="1" applyBorder="1" applyAlignment="1">
      <alignment horizontal="left" vertical="center"/>
    </xf>
    <xf numFmtId="0" fontId="1" fillId="6" borderId="1" xfId="0" applyFont="1" applyFill="1" applyBorder="1" applyAlignment="1">
      <alignment horizontal="right" vertical="center"/>
    </xf>
    <xf numFmtId="0" fontId="1" fillId="4" borderId="1" xfId="0" applyFont="1" applyFill="1" applyBorder="1" applyAlignment="1">
      <alignment horizontal="lef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3" fontId="0" fillId="6" borderId="1" xfId="0" applyNumberFormat="1" applyFill="1" applyBorder="1" applyAlignment="1">
      <alignment horizontal="center" vertical="center"/>
    </xf>
    <xf numFmtId="0" fontId="9" fillId="4" borderId="11" xfId="0" applyFont="1" applyFill="1" applyBorder="1" applyAlignment="1">
      <alignment horizontal="left" vertical="center"/>
    </xf>
    <xf numFmtId="0" fontId="1" fillId="2" borderId="0" xfId="0" applyFon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5" fillId="4" borderId="1" xfId="0" applyFont="1" applyFill="1" applyBorder="1" applyAlignment="1">
      <alignment horizontal="left" vertical="center"/>
    </xf>
    <xf numFmtId="3" fontId="5" fillId="7" borderId="1" xfId="0" applyNumberFormat="1" applyFont="1" applyFill="1" applyBorder="1" applyAlignment="1">
      <alignment horizontal="righ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39" zoomScale="140" zoomScaleNormal="140" zoomScaleSheetLayoutView="120" workbookViewId="0">
      <selection activeCell="E108" sqref="E108:F108"/>
    </sheetView>
  </sheetViews>
  <sheetFormatPr defaultColWidth="11.5546875" defaultRowHeight="13.2"/>
  <cols>
    <col min="1" max="1" width="3.6640625" style="1" customWidth="1"/>
    <col min="2" max="2" width="2.44140625" style="1" customWidth="1"/>
    <col min="3" max="3" width="15.33203125" style="1" customWidth="1"/>
    <col min="4" max="4" width="10.88671875" style="1" customWidth="1"/>
    <col min="5" max="5" width="12.5546875" style="1" customWidth="1"/>
    <col min="6" max="6" width="11.88671875" style="1" customWidth="1"/>
    <col min="7" max="7" width="17.44140625" style="1" customWidth="1"/>
    <col min="8" max="8" width="22.6640625" style="1" customWidth="1"/>
    <col min="9" max="9" width="18.44140625" style="1" customWidth="1"/>
    <col min="10" max="10" width="3.44140625" style="1" customWidth="1"/>
    <col min="11" max="11" width="13" style="1" customWidth="1"/>
    <col min="12" max="229" width="11.554687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23" t="s">
        <v>143</v>
      </c>
      <c r="C5" s="123"/>
      <c r="D5" s="123"/>
      <c r="E5" s="123"/>
      <c r="F5" s="123"/>
      <c r="G5" s="123"/>
      <c r="H5" s="123"/>
      <c r="I5" s="123"/>
      <c r="J5" s="123"/>
    </row>
    <row r="6" spans="2:11">
      <c r="B6" s="124" t="s">
        <v>144</v>
      </c>
      <c r="C6" s="124"/>
      <c r="D6" s="124"/>
      <c r="E6" s="124"/>
      <c r="F6" s="124"/>
      <c r="G6" s="124"/>
      <c r="H6" s="124"/>
      <c r="I6" s="124"/>
      <c r="J6" s="124"/>
    </row>
    <row r="7" spans="2:11" ht="43.2" customHeight="1">
      <c r="B7" s="123" t="s">
        <v>145</v>
      </c>
      <c r="C7" s="123"/>
      <c r="D7" s="123"/>
      <c r="E7" s="123"/>
      <c r="F7" s="123"/>
      <c r="G7" s="123"/>
      <c r="H7" s="123"/>
      <c r="I7" s="123"/>
      <c r="J7" s="123"/>
    </row>
    <row r="8" spans="2:11" ht="13.35" customHeight="1"/>
    <row r="9" spans="2:11">
      <c r="B9" s="125" t="s">
        <v>5</v>
      </c>
      <c r="C9" s="125"/>
      <c r="D9" s="125"/>
      <c r="E9" s="125"/>
      <c r="F9" s="125"/>
      <c r="G9" s="125"/>
      <c r="H9" s="125"/>
      <c r="I9" s="125"/>
      <c r="J9" s="125"/>
    </row>
    <row r="10" spans="2:11">
      <c r="B10" s="10"/>
      <c r="C10" s="11"/>
      <c r="D10" s="11"/>
      <c r="E10" s="11"/>
      <c r="F10" s="11"/>
      <c r="G10" s="11"/>
      <c r="H10" s="11"/>
      <c r="I10" s="11"/>
      <c r="J10" s="12"/>
    </row>
    <row r="11" spans="2:11">
      <c r="B11" s="10"/>
      <c r="C11" s="126" t="s">
        <v>6</v>
      </c>
      <c r="D11" s="126"/>
      <c r="E11" s="13"/>
      <c r="F11" s="126" t="s">
        <v>7</v>
      </c>
      <c r="G11" s="126"/>
      <c r="H11" s="126"/>
      <c r="I11" s="126"/>
      <c r="J11" s="14"/>
      <c r="K11" s="15"/>
    </row>
    <row r="12" spans="2:11">
      <c r="B12" s="10"/>
      <c r="C12" s="16" t="s">
        <v>8</v>
      </c>
      <c r="D12" s="16" t="s">
        <v>9</v>
      </c>
      <c r="E12" s="11"/>
      <c r="F12" s="127" t="s">
        <v>10</v>
      </c>
      <c r="G12" s="127"/>
      <c r="H12" s="127"/>
      <c r="I12" s="17">
        <v>20</v>
      </c>
      <c r="J12" s="12"/>
    </row>
    <row r="13" spans="2:11">
      <c r="B13" s="10"/>
      <c r="C13" s="18" t="s">
        <v>11</v>
      </c>
      <c r="D13" s="19">
        <v>26000</v>
      </c>
      <c r="E13" s="20"/>
      <c r="F13" s="127" t="s">
        <v>12</v>
      </c>
      <c r="G13" s="127"/>
      <c r="H13" s="127"/>
      <c r="I13" s="21">
        <v>4</v>
      </c>
      <c r="J13" s="12"/>
    </row>
    <row r="14" spans="2:11">
      <c r="B14" s="10"/>
      <c r="C14" s="18" t="s">
        <v>13</v>
      </c>
      <c r="D14" s="19">
        <v>46000</v>
      </c>
      <c r="E14" s="20"/>
      <c r="F14" s="127" t="s">
        <v>14</v>
      </c>
      <c r="G14" s="127"/>
      <c r="H14" s="127"/>
      <c r="I14" s="17">
        <v>10</v>
      </c>
      <c r="J14" s="12"/>
    </row>
    <row r="15" spans="2:11">
      <c r="B15" s="10"/>
      <c r="C15" s="22"/>
      <c r="D15" s="22"/>
      <c r="E15" s="11"/>
      <c r="F15" s="127" t="s">
        <v>15</v>
      </c>
      <c r="G15" s="127"/>
      <c r="H15" s="127"/>
      <c r="I15" s="17">
        <v>1</v>
      </c>
      <c r="J15" s="12"/>
    </row>
    <row r="16" spans="2:11">
      <c r="B16" s="10"/>
      <c r="C16" s="126" t="s">
        <v>146</v>
      </c>
      <c r="D16" s="126"/>
      <c r="E16" s="23"/>
      <c r="F16" s="127" t="s">
        <v>16</v>
      </c>
      <c r="G16" s="127"/>
      <c r="H16" s="127"/>
      <c r="I16" s="17">
        <v>1</v>
      </c>
      <c r="J16" s="12"/>
    </row>
    <row r="17" spans="2:229">
      <c r="B17" s="10"/>
      <c r="C17" s="24" t="s">
        <v>17</v>
      </c>
      <c r="D17" s="25" t="s">
        <v>147</v>
      </c>
      <c r="E17" s="11"/>
      <c r="F17" s="127" t="s">
        <v>18</v>
      </c>
      <c r="G17" s="127"/>
      <c r="H17" s="127"/>
      <c r="I17" s="17">
        <v>2.5</v>
      </c>
      <c r="J17" s="12"/>
    </row>
    <row r="18" spans="2:229">
      <c r="B18" s="10"/>
      <c r="C18" s="26" t="s">
        <v>19</v>
      </c>
      <c r="D18" s="27">
        <v>2.06</v>
      </c>
      <c r="E18" s="11"/>
      <c r="F18" s="127" t="s">
        <v>20</v>
      </c>
      <c r="G18" s="127"/>
      <c r="H18" s="127"/>
      <c r="I18" s="17">
        <v>5.5</v>
      </c>
      <c r="J18" s="12"/>
    </row>
    <row r="19" spans="2:229">
      <c r="B19" s="10"/>
      <c r="C19" s="26" t="s">
        <v>21</v>
      </c>
      <c r="D19" s="27">
        <v>0.97</v>
      </c>
      <c r="E19" s="11"/>
      <c r="F19" s="11"/>
      <c r="G19" s="11"/>
      <c r="H19" s="11"/>
      <c r="I19" s="11"/>
      <c r="J19" s="12"/>
    </row>
    <row r="20" spans="2:229">
      <c r="B20" s="10"/>
      <c r="C20" s="22"/>
      <c r="D20" s="22"/>
      <c r="E20" s="22"/>
      <c r="F20" s="126" t="s">
        <v>22</v>
      </c>
      <c r="G20" s="126"/>
      <c r="H20" s="126"/>
      <c r="I20" s="17">
        <v>1</v>
      </c>
      <c r="J20" s="12"/>
    </row>
    <row r="21" spans="2:229">
      <c r="B21" s="28"/>
      <c r="C21" s="29"/>
      <c r="D21" s="29"/>
      <c r="E21" s="29"/>
      <c r="F21" s="29"/>
      <c r="G21" s="29"/>
      <c r="H21" s="29"/>
      <c r="I21" s="29"/>
      <c r="J21" s="30"/>
    </row>
    <row r="22" spans="2:229">
      <c r="B22" s="125" t="s">
        <v>148</v>
      </c>
      <c r="C22" s="125"/>
      <c r="D22" s="125"/>
      <c r="E22" s="125"/>
      <c r="F22" s="125"/>
      <c r="G22" s="125"/>
      <c r="H22" s="125"/>
      <c r="I22" s="125"/>
      <c r="J22" s="125"/>
    </row>
    <row r="23" spans="2:229">
      <c r="B23" s="10"/>
      <c r="C23" s="11"/>
      <c r="D23" s="11"/>
      <c r="E23" s="11"/>
      <c r="F23" s="11"/>
      <c r="G23" s="11"/>
      <c r="H23" s="11"/>
      <c r="I23" s="11"/>
      <c r="J23" s="12"/>
    </row>
    <row r="24" spans="2:229">
      <c r="B24" s="127" t="s">
        <v>23</v>
      </c>
      <c r="C24" s="127"/>
      <c r="D24" s="127"/>
      <c r="E24" s="127"/>
      <c r="F24" s="127"/>
      <c r="G24" s="127"/>
      <c r="H24" s="31"/>
      <c r="I24" s="11"/>
      <c r="J24" s="12"/>
    </row>
    <row r="25" spans="2:229">
      <c r="B25" s="127" t="s">
        <v>24</v>
      </c>
      <c r="C25" s="127"/>
      <c r="D25" s="127"/>
      <c r="E25" s="127"/>
      <c r="F25" s="127"/>
      <c r="G25" s="127"/>
      <c r="H25" s="31"/>
      <c r="I25" s="11"/>
      <c r="J25" s="12"/>
    </row>
    <row r="26" spans="2:229">
      <c r="B26" s="127" t="s">
        <v>25</v>
      </c>
      <c r="C26" s="127"/>
      <c r="D26" s="127"/>
      <c r="E26" s="127"/>
      <c r="F26" s="127"/>
      <c r="G26" s="127"/>
      <c r="H26" s="31"/>
      <c r="I26" s="11"/>
      <c r="J26" s="12"/>
    </row>
    <row r="27" spans="2:229">
      <c r="B27" s="32"/>
      <c r="C27" s="33"/>
      <c r="D27" s="33"/>
      <c r="E27" s="33"/>
      <c r="F27" s="33"/>
      <c r="G27" s="33"/>
      <c r="H27" s="33"/>
      <c r="I27" s="33"/>
      <c r="J27" s="34"/>
    </row>
    <row r="28" spans="2:229">
      <c r="B28" s="125" t="s">
        <v>149</v>
      </c>
      <c r="C28" s="125"/>
      <c r="D28" s="125"/>
      <c r="E28" s="125"/>
      <c r="F28" s="125"/>
      <c r="G28" s="125"/>
      <c r="H28" s="125"/>
      <c r="I28" s="125"/>
      <c r="J28" s="125"/>
    </row>
    <row r="29" spans="2:229">
      <c r="B29" s="10"/>
      <c r="C29" s="11"/>
      <c r="D29" s="11"/>
      <c r="E29" s="11"/>
      <c r="F29" s="11"/>
      <c r="G29" s="11"/>
      <c r="H29" s="11"/>
      <c r="I29" s="11"/>
      <c r="J29" s="12"/>
    </row>
    <row r="30" spans="2:229">
      <c r="B30" s="35"/>
      <c r="C30" s="127" t="s">
        <v>26</v>
      </c>
      <c r="D30" s="127"/>
      <c r="E30" s="127"/>
      <c r="F30" s="127"/>
      <c r="G30" s="12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27" t="s">
        <v>27</v>
      </c>
      <c r="D33" s="127"/>
      <c r="E33" s="127"/>
      <c r="F33" s="127"/>
      <c r="G33" s="127"/>
      <c r="H33" s="31"/>
      <c r="I33" s="31"/>
      <c r="J33" s="12"/>
      <c r="HM33"/>
      <c r="HN33"/>
      <c r="HO33"/>
      <c r="HP33"/>
      <c r="HQ33"/>
      <c r="HR33"/>
      <c r="HS33"/>
      <c r="HT33"/>
      <c r="HU33"/>
    </row>
    <row r="34" spans="2:229">
      <c r="B34" s="35"/>
      <c r="C34" s="127" t="s">
        <v>28</v>
      </c>
      <c r="D34" s="127"/>
      <c r="E34" s="127"/>
      <c r="F34" s="127"/>
      <c r="G34" s="127"/>
      <c r="H34" s="31">
        <v>3000000</v>
      </c>
      <c r="I34" s="31">
        <v>7500000</v>
      </c>
      <c r="J34" s="12"/>
      <c r="HM34"/>
      <c r="HN34"/>
      <c r="HO34"/>
      <c r="HP34"/>
      <c r="HQ34"/>
      <c r="HR34"/>
      <c r="HS34"/>
      <c r="HT34"/>
      <c r="HU34"/>
    </row>
    <row r="35" spans="2:229">
      <c r="B35" s="35"/>
      <c r="C35" s="127" t="s">
        <v>29</v>
      </c>
      <c r="D35" s="127"/>
      <c r="E35" s="127"/>
      <c r="F35" s="127"/>
      <c r="G35" s="127"/>
      <c r="H35" s="40">
        <f>+H33+H34</f>
        <v>3000000</v>
      </c>
      <c r="I35" s="40">
        <f>+I33+I34</f>
        <v>7500000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25" t="s">
        <v>150</v>
      </c>
      <c r="C37" s="125"/>
      <c r="D37" s="125"/>
      <c r="E37" s="125"/>
      <c r="F37" s="125"/>
      <c r="G37" s="125"/>
      <c r="H37" s="125"/>
      <c r="I37" s="125"/>
      <c r="J37" s="125"/>
    </row>
    <row r="38" spans="2:229">
      <c r="B38" s="35"/>
      <c r="C38" s="22"/>
      <c r="D38" s="22"/>
      <c r="E38" s="22"/>
      <c r="F38" s="22"/>
      <c r="G38" s="22"/>
      <c r="H38" s="22"/>
      <c r="I38" s="43"/>
      <c r="J38" s="44"/>
      <c r="K38" s="45"/>
    </row>
    <row r="39" spans="2:229">
      <c r="B39" s="35"/>
      <c r="C39" s="126" t="s">
        <v>153</v>
      </c>
      <c r="D39" s="126"/>
      <c r="E39" s="126"/>
      <c r="F39" s="43"/>
      <c r="G39" s="126" t="s">
        <v>30</v>
      </c>
      <c r="H39" s="126"/>
      <c r="I39" s="126"/>
      <c r="J39" s="12"/>
    </row>
    <row r="40" spans="2:229">
      <c r="B40" s="35"/>
      <c r="C40" s="46" t="s">
        <v>31</v>
      </c>
      <c r="D40" s="128"/>
      <c r="E40" s="128"/>
      <c r="F40" s="22"/>
      <c r="G40" s="129" t="s">
        <v>32</v>
      </c>
      <c r="H40" s="129"/>
      <c r="I40" s="31"/>
      <c r="J40" s="12"/>
    </row>
    <row r="41" spans="2:229">
      <c r="B41" s="10"/>
      <c r="C41" s="18" t="s">
        <v>33</v>
      </c>
      <c r="D41" s="128"/>
      <c r="E41" s="128"/>
      <c r="F41" s="22"/>
      <c r="G41" s="129" t="s">
        <v>34</v>
      </c>
      <c r="H41" s="129"/>
      <c r="I41" s="47"/>
      <c r="J41" s="12"/>
    </row>
    <row r="42" spans="2:229">
      <c r="B42" s="32"/>
      <c r="C42" s="33"/>
      <c r="D42" s="33"/>
      <c r="E42" s="33"/>
      <c r="F42" s="33"/>
      <c r="G42" s="33"/>
      <c r="H42" s="33"/>
      <c r="I42" s="33"/>
      <c r="J42" s="34"/>
    </row>
    <row r="43" spans="2:229">
      <c r="B43" s="125" t="s">
        <v>151</v>
      </c>
      <c r="C43" s="125"/>
      <c r="D43" s="125"/>
      <c r="E43" s="125"/>
      <c r="F43" s="125"/>
      <c r="G43" s="125"/>
      <c r="H43" s="125"/>
      <c r="I43" s="125"/>
      <c r="J43" s="125"/>
    </row>
    <row r="44" spans="2:229">
      <c r="B44" s="48"/>
      <c r="C44" s="49"/>
      <c r="D44" s="49"/>
      <c r="E44" s="50"/>
      <c r="F44" s="50"/>
      <c r="G44" s="49"/>
      <c r="H44" s="49"/>
      <c r="I44" s="49"/>
      <c r="J44" s="51"/>
    </row>
    <row r="45" spans="2:229">
      <c r="B45" s="35"/>
      <c r="C45" s="126" t="s">
        <v>35</v>
      </c>
      <c r="D45" s="126"/>
      <c r="E45" s="22"/>
      <c r="F45" s="22"/>
      <c r="G45" s="22"/>
      <c r="H45" s="11"/>
      <c r="I45" s="11"/>
      <c r="J45" s="52"/>
      <c r="K45"/>
    </row>
    <row r="46" spans="2:229">
      <c r="B46" s="35"/>
      <c r="C46" s="18" t="s">
        <v>36</v>
      </c>
      <c r="D46" s="53">
        <v>4</v>
      </c>
      <c r="E46" s="22"/>
      <c r="F46" s="134" t="s">
        <v>37</v>
      </c>
      <c r="G46" s="134"/>
      <c r="H46" s="134"/>
      <c r="I46" s="31"/>
      <c r="J46" s="12"/>
    </row>
    <row r="47" spans="2:229">
      <c r="B47" s="35"/>
      <c r="C47" s="18" t="s">
        <v>38</v>
      </c>
      <c r="D47" s="54">
        <v>6</v>
      </c>
      <c r="E47" s="11"/>
      <c r="F47" s="11"/>
      <c r="G47" s="11"/>
      <c r="H47" s="11"/>
      <c r="I47" s="11"/>
      <c r="J47" s="12"/>
    </row>
    <row r="48" spans="2:229">
      <c r="B48" s="32"/>
      <c r="C48" s="33"/>
      <c r="D48" s="33"/>
      <c r="E48" s="33"/>
      <c r="F48" s="33"/>
      <c r="G48" s="33"/>
      <c r="H48" s="33"/>
      <c r="I48" s="33"/>
      <c r="J48" s="34"/>
    </row>
    <row r="49" spans="2:11">
      <c r="B49" s="125" t="s">
        <v>152</v>
      </c>
      <c r="C49" s="125"/>
      <c r="D49" s="125"/>
      <c r="E49" s="125"/>
      <c r="F49" s="125"/>
      <c r="G49" s="125"/>
      <c r="H49" s="125"/>
      <c r="I49" s="125"/>
      <c r="J49" s="125"/>
    </row>
    <row r="50" spans="2:11">
      <c r="B50" s="48"/>
      <c r="C50" s="49"/>
      <c r="D50" s="49"/>
      <c r="E50" s="49"/>
      <c r="F50" s="49"/>
      <c r="G50" s="49"/>
      <c r="H50" s="49"/>
      <c r="I50" s="49"/>
      <c r="J50" s="51"/>
    </row>
    <row r="51" spans="2:11" ht="20.399999999999999">
      <c r="B51" s="35"/>
      <c r="C51" s="16" t="s">
        <v>39</v>
      </c>
      <c r="D51" s="55" t="s">
        <v>40</v>
      </c>
      <c r="E51" s="56" t="s">
        <v>41</v>
      </c>
      <c r="F51" s="56" t="s">
        <v>42</v>
      </c>
      <c r="G51" s="55" t="s">
        <v>43</v>
      </c>
      <c r="H51" s="57" t="s">
        <v>44</v>
      </c>
      <c r="I51" s="57" t="s">
        <v>45</v>
      </c>
      <c r="J51" s="52"/>
      <c r="K51"/>
    </row>
    <row r="52" spans="2:11">
      <c r="B52" s="35"/>
      <c r="C52" s="18" t="s">
        <v>46</v>
      </c>
      <c r="D52" s="58">
        <v>11.52</v>
      </c>
      <c r="E52" s="58"/>
      <c r="F52" s="59"/>
      <c r="G52" s="60"/>
      <c r="H52" s="61"/>
      <c r="I52" s="62"/>
      <c r="J52" s="52"/>
      <c r="K52"/>
    </row>
    <row r="53" spans="2:11">
      <c r="B53" s="35"/>
      <c r="C53" s="46" t="s">
        <v>31</v>
      </c>
      <c r="D53" s="58">
        <v>7.99</v>
      </c>
      <c r="E53" s="58"/>
      <c r="F53" s="59"/>
      <c r="G53" s="60"/>
      <c r="H53" s="61"/>
      <c r="I53" s="62"/>
      <c r="J53" s="52"/>
      <c r="K53"/>
    </row>
    <row r="54" spans="2:11">
      <c r="B54" s="35"/>
      <c r="C54" s="46" t="s">
        <v>33</v>
      </c>
      <c r="D54" s="58">
        <v>9.5</v>
      </c>
      <c r="E54" s="58"/>
      <c r="F54" s="59"/>
      <c r="G54" s="60"/>
      <c r="H54" s="61"/>
      <c r="I54" s="62"/>
      <c r="J54" s="52"/>
      <c r="K54"/>
    </row>
    <row r="55" spans="2:11">
      <c r="B55" s="35"/>
      <c r="C55" s="18" t="s">
        <v>47</v>
      </c>
      <c r="D55" s="58">
        <v>9.99</v>
      </c>
      <c r="E55" s="58"/>
      <c r="F55" s="59"/>
      <c r="G55" s="60"/>
      <c r="H55" s="61"/>
      <c r="I55" s="62"/>
      <c r="J55" s="52"/>
      <c r="K55"/>
    </row>
    <row r="56" spans="2:11">
      <c r="B56" s="10"/>
      <c r="C56" s="11"/>
      <c r="D56" s="11"/>
      <c r="E56" s="11"/>
      <c r="F56" s="11"/>
      <c r="G56" s="11"/>
      <c r="H56" s="22"/>
      <c r="I56" s="22"/>
      <c r="J56" s="12"/>
    </row>
    <row r="57" spans="2:11">
      <c r="B57" s="35"/>
      <c r="C57" s="135"/>
      <c r="D57" s="135"/>
      <c r="E57" s="132" t="s">
        <v>48</v>
      </c>
      <c r="F57" s="132"/>
      <c r="G57" s="132"/>
      <c r="H57" s="132" t="s">
        <v>49</v>
      </c>
      <c r="I57" s="132"/>
      <c r="J57" s="12"/>
    </row>
    <row r="58" spans="2:11">
      <c r="B58" s="35"/>
      <c r="C58" s="130" t="s">
        <v>50</v>
      </c>
      <c r="D58" s="130"/>
      <c r="E58" s="131"/>
      <c r="F58" s="131"/>
      <c r="G58" s="131"/>
      <c r="H58" s="131"/>
      <c r="I58" s="131"/>
      <c r="J58" s="12"/>
    </row>
    <row r="59" spans="2:11">
      <c r="B59" s="35"/>
      <c r="C59" s="130" t="s">
        <v>157</v>
      </c>
      <c r="D59" s="130"/>
      <c r="E59" s="132" t="s">
        <v>51</v>
      </c>
      <c r="F59" s="132"/>
      <c r="G59" s="37" t="s">
        <v>52</v>
      </c>
      <c r="H59" s="37" t="s">
        <v>51</v>
      </c>
      <c r="I59" s="37" t="s">
        <v>53</v>
      </c>
      <c r="J59" s="52"/>
      <c r="K59" s="39"/>
    </row>
    <row r="60" spans="2:11">
      <c r="B60" s="35"/>
      <c r="C60" s="127" t="s">
        <v>54</v>
      </c>
      <c r="D60" s="127"/>
      <c r="E60" s="133"/>
      <c r="F60" s="133"/>
      <c r="G60" s="40">
        <f>+E60*4800</f>
        <v>0</v>
      </c>
      <c r="H60" s="63"/>
      <c r="I60" s="40">
        <f>+H60*7500</f>
        <v>0</v>
      </c>
      <c r="J60" s="52"/>
      <c r="K60"/>
    </row>
    <row r="61" spans="2:11">
      <c r="B61" s="35"/>
      <c r="C61" s="127" t="s">
        <v>55</v>
      </c>
      <c r="D61" s="127"/>
      <c r="E61" s="133"/>
      <c r="F61" s="133"/>
      <c r="G61" s="40">
        <f>+E61*12000</f>
        <v>0</v>
      </c>
      <c r="H61" s="63"/>
      <c r="I61" s="40">
        <f>+H61*19000</f>
        <v>0</v>
      </c>
      <c r="J61" s="52"/>
      <c r="K61"/>
    </row>
    <row r="62" spans="2:11">
      <c r="B62" s="35"/>
      <c r="C62" s="127" t="s">
        <v>56</v>
      </c>
      <c r="D62" s="127"/>
      <c r="E62" s="133"/>
      <c r="F62" s="133"/>
      <c r="G62" s="40">
        <f>+E62*9600</f>
        <v>0</v>
      </c>
      <c r="H62" s="63"/>
      <c r="I62" s="40">
        <f>+H62*16000</f>
        <v>0</v>
      </c>
      <c r="J62" s="52"/>
      <c r="K62"/>
    </row>
    <row r="63" spans="2:11">
      <c r="B63" s="35"/>
      <c r="C63" s="127" t="s">
        <v>57</v>
      </c>
      <c r="D63" s="127"/>
      <c r="E63" s="133"/>
      <c r="F63" s="133"/>
      <c r="G63" s="40">
        <f>+E63*6000</f>
        <v>0</v>
      </c>
      <c r="H63" s="63"/>
      <c r="I63" s="40">
        <f>+H63*11000</f>
        <v>0</v>
      </c>
      <c r="J63" s="52"/>
      <c r="K63"/>
    </row>
    <row r="64" spans="2:11">
      <c r="B64" s="35"/>
      <c r="C64" s="127" t="s">
        <v>58</v>
      </c>
      <c r="D64" s="127"/>
      <c r="E64" s="133"/>
      <c r="F64" s="133"/>
      <c r="G64" s="40">
        <f>+E64*4800</f>
        <v>0</v>
      </c>
      <c r="H64" s="63"/>
      <c r="I64" s="40">
        <f>+H64*10000</f>
        <v>0</v>
      </c>
      <c r="J64" s="52"/>
      <c r="K64"/>
    </row>
    <row r="65" spans="2:11">
      <c r="B65" s="35"/>
      <c r="C65" s="136" t="s">
        <v>59</v>
      </c>
      <c r="D65" s="136"/>
      <c r="E65" s="137">
        <f>SUM(E60:E64)</f>
        <v>0</v>
      </c>
      <c r="F65" s="137"/>
      <c r="G65" s="40">
        <f>SUM(G60:G64)</f>
        <v>0</v>
      </c>
      <c r="H65" s="40">
        <f>SUM(H60:H64)</f>
        <v>0</v>
      </c>
      <c r="I65" s="40">
        <f>SUM(I60:I64)</f>
        <v>0</v>
      </c>
      <c r="J65" s="52"/>
      <c r="K65"/>
    </row>
    <row r="66" spans="2:11">
      <c r="B66" s="32"/>
      <c r="C66" s="33"/>
      <c r="D66" s="33"/>
      <c r="E66" s="33"/>
      <c r="F66" s="33"/>
      <c r="G66" s="33"/>
      <c r="H66" s="33"/>
      <c r="I66" s="33"/>
      <c r="J66" s="30"/>
      <c r="K66"/>
    </row>
    <row r="67" spans="2:11">
      <c r="B67" s="125" t="s">
        <v>154</v>
      </c>
      <c r="C67" s="125"/>
      <c r="D67" s="125"/>
      <c r="E67" s="125"/>
      <c r="F67" s="125"/>
      <c r="G67" s="125"/>
      <c r="H67" s="125"/>
      <c r="I67" s="125"/>
      <c r="J67" s="125"/>
    </row>
    <row r="68" spans="2:11">
      <c r="B68" s="48"/>
      <c r="C68" s="49"/>
      <c r="D68" s="49"/>
      <c r="E68" s="49"/>
      <c r="F68" s="49"/>
      <c r="G68" s="49"/>
      <c r="H68" s="49"/>
      <c r="I68" s="49"/>
      <c r="J68" s="51"/>
    </row>
    <row r="69" spans="2:11" ht="20.399999999999999">
      <c r="B69" s="35"/>
      <c r="C69" s="16" t="s">
        <v>39</v>
      </c>
      <c r="D69" s="55" t="s">
        <v>40</v>
      </c>
      <c r="E69" s="56" t="s">
        <v>41</v>
      </c>
      <c r="F69" s="56" t="s">
        <v>42</v>
      </c>
      <c r="G69" s="55" t="s">
        <v>43</v>
      </c>
      <c r="H69" s="57" t="s">
        <v>44</v>
      </c>
      <c r="I69" s="57" t="s">
        <v>45</v>
      </c>
      <c r="J69" s="12"/>
    </row>
    <row r="70" spans="2:11">
      <c r="B70" s="35"/>
      <c r="C70" s="18" t="s">
        <v>46</v>
      </c>
      <c r="D70" s="58">
        <v>5.35</v>
      </c>
      <c r="E70" s="58"/>
      <c r="F70" s="64"/>
      <c r="G70" s="65"/>
      <c r="H70" s="61"/>
      <c r="I70" s="62"/>
      <c r="J70" s="12"/>
    </row>
    <row r="71" spans="2:11">
      <c r="B71" s="35"/>
      <c r="C71" s="46" t="s">
        <v>31</v>
      </c>
      <c r="D71" s="58">
        <v>6</v>
      </c>
      <c r="E71" s="58"/>
      <c r="F71" s="64"/>
      <c r="G71" s="65"/>
      <c r="H71" s="61"/>
      <c r="I71" s="62"/>
      <c r="J71" s="12"/>
    </row>
    <row r="72" spans="2:11">
      <c r="B72" s="35"/>
      <c r="C72" s="46" t="s">
        <v>33</v>
      </c>
      <c r="D72" s="58">
        <v>5</v>
      </c>
      <c r="E72" s="58"/>
      <c r="F72" s="64"/>
      <c r="G72" s="65"/>
      <c r="H72" s="61"/>
      <c r="I72" s="62"/>
      <c r="J72" s="12"/>
    </row>
    <row r="73" spans="2:11">
      <c r="B73" s="35"/>
      <c r="C73" s="18" t="s">
        <v>47</v>
      </c>
      <c r="D73" s="58">
        <v>10.5</v>
      </c>
      <c r="E73" s="58"/>
      <c r="F73" s="64"/>
      <c r="G73" s="65"/>
      <c r="H73" s="61"/>
      <c r="I73" s="62"/>
      <c r="J73" s="12"/>
    </row>
    <row r="74" spans="2:11">
      <c r="B74" s="10"/>
      <c r="C74" s="66"/>
      <c r="D74" s="66"/>
      <c r="E74" s="66"/>
      <c r="F74" s="66"/>
      <c r="G74" s="66"/>
      <c r="H74" s="66"/>
      <c r="I74" s="66"/>
      <c r="J74" s="12"/>
    </row>
    <row r="75" spans="2:11">
      <c r="B75" s="35"/>
      <c r="C75" s="135"/>
      <c r="D75" s="135"/>
      <c r="E75" s="132" t="s">
        <v>48</v>
      </c>
      <c r="F75" s="132"/>
      <c r="G75" s="132"/>
      <c r="H75" s="132" t="s">
        <v>49</v>
      </c>
      <c r="I75" s="132"/>
      <c r="J75" s="12"/>
    </row>
    <row r="76" spans="2:11">
      <c r="B76" s="35"/>
      <c r="C76" s="130" t="s">
        <v>50</v>
      </c>
      <c r="D76" s="130"/>
      <c r="E76" s="131"/>
      <c r="F76" s="131"/>
      <c r="G76" s="131"/>
      <c r="H76" s="131"/>
      <c r="I76" s="131"/>
      <c r="J76" s="12"/>
    </row>
    <row r="77" spans="2:11">
      <c r="B77" s="35"/>
      <c r="C77" s="130" t="s">
        <v>157</v>
      </c>
      <c r="D77" s="130"/>
      <c r="E77" s="132" t="s">
        <v>51</v>
      </c>
      <c r="F77" s="132"/>
      <c r="G77" s="37" t="s">
        <v>52</v>
      </c>
      <c r="H77" s="37" t="s">
        <v>51</v>
      </c>
      <c r="I77" s="37" t="s">
        <v>53</v>
      </c>
      <c r="J77" s="52"/>
    </row>
    <row r="78" spans="2:11">
      <c r="B78" s="35"/>
      <c r="C78" s="127" t="s">
        <v>54</v>
      </c>
      <c r="D78" s="127"/>
      <c r="E78" s="133"/>
      <c r="F78" s="133"/>
      <c r="G78" s="40">
        <f>+E78*4800</f>
        <v>0</v>
      </c>
      <c r="H78" s="63">
        <v>35</v>
      </c>
      <c r="I78" s="40">
        <f>+H78*7500</f>
        <v>262500</v>
      </c>
      <c r="J78" s="52"/>
    </row>
    <row r="79" spans="2:11">
      <c r="B79" s="35"/>
      <c r="C79" s="127" t="s">
        <v>55</v>
      </c>
      <c r="D79" s="127"/>
      <c r="E79" s="133">
        <v>43</v>
      </c>
      <c r="F79" s="133"/>
      <c r="G79" s="40">
        <f>+E79*12000</f>
        <v>516000</v>
      </c>
      <c r="H79" s="63"/>
      <c r="I79" s="40">
        <f>+H79*19000</f>
        <v>0</v>
      </c>
      <c r="J79" s="52"/>
    </row>
    <row r="80" spans="2:11">
      <c r="B80" s="35"/>
      <c r="C80" s="127" t="s">
        <v>56</v>
      </c>
      <c r="D80" s="127"/>
      <c r="E80" s="133"/>
      <c r="F80" s="133"/>
      <c r="G80" s="40">
        <f>+E80*9600</f>
        <v>0</v>
      </c>
      <c r="H80" s="63">
        <v>46</v>
      </c>
      <c r="I80" s="40">
        <f>+H80*16000</f>
        <v>736000</v>
      </c>
      <c r="J80" s="52"/>
    </row>
    <row r="81" spans="2:10">
      <c r="B81" s="35"/>
      <c r="C81" s="127" t="s">
        <v>57</v>
      </c>
      <c r="D81" s="127"/>
      <c r="E81" s="133"/>
      <c r="F81" s="133"/>
      <c r="G81" s="40">
        <f>+E81*6000</f>
        <v>0</v>
      </c>
      <c r="H81" s="63"/>
      <c r="I81" s="40">
        <f>+H81*11000</f>
        <v>0</v>
      </c>
      <c r="J81" s="52"/>
    </row>
    <row r="82" spans="2:10">
      <c r="B82" s="35"/>
      <c r="C82" s="127" t="s">
        <v>58</v>
      </c>
      <c r="D82" s="127"/>
      <c r="E82" s="133">
        <v>32</v>
      </c>
      <c r="F82" s="133"/>
      <c r="G82" s="40">
        <f>+E82*4800</f>
        <v>153600</v>
      </c>
      <c r="H82" s="63"/>
      <c r="I82" s="40">
        <f>+H82*10000</f>
        <v>0</v>
      </c>
      <c r="J82" s="52"/>
    </row>
    <row r="83" spans="2:10">
      <c r="B83" s="35"/>
      <c r="C83" s="136" t="s">
        <v>59</v>
      </c>
      <c r="D83" s="136"/>
      <c r="E83" s="137">
        <f>SUM(E78:E82)</f>
        <v>75</v>
      </c>
      <c r="F83" s="137"/>
      <c r="G83" s="40">
        <f>SUM(G78:G82)</f>
        <v>669600</v>
      </c>
      <c r="H83" s="40">
        <f>SUM(H78:H82)</f>
        <v>81</v>
      </c>
      <c r="I83" s="40">
        <f>SUM(I78:I82)</f>
        <v>998500</v>
      </c>
      <c r="J83" s="52"/>
    </row>
    <row r="84" spans="2:10">
      <c r="B84" s="32"/>
      <c r="C84" s="33"/>
      <c r="D84" s="33"/>
      <c r="E84" s="33"/>
      <c r="F84" s="33"/>
      <c r="G84" s="33"/>
      <c r="H84" s="33"/>
      <c r="I84" s="33"/>
      <c r="J84" s="30"/>
    </row>
    <row r="86" spans="2:10">
      <c r="B86" s="142" t="s">
        <v>60</v>
      </c>
      <c r="C86" s="142"/>
      <c r="D86" s="142"/>
      <c r="E86" s="142"/>
      <c r="F86" s="142"/>
      <c r="G86" s="142"/>
      <c r="H86" s="142"/>
      <c r="I86" s="142"/>
      <c r="J86" s="142"/>
    </row>
    <row r="87" spans="2:10">
      <c r="B87" s="48"/>
      <c r="C87" s="49"/>
      <c r="D87" s="49"/>
      <c r="E87" s="49"/>
      <c r="F87" s="49"/>
      <c r="G87" s="49"/>
      <c r="H87" s="49"/>
      <c r="I87" s="49"/>
      <c r="J87" s="51"/>
    </row>
    <row r="88" spans="2:10">
      <c r="B88" s="35"/>
      <c r="C88" s="143"/>
      <c r="D88" s="143"/>
      <c r="E88" s="144" t="s">
        <v>158</v>
      </c>
      <c r="F88" s="144"/>
      <c r="G88" s="144"/>
      <c r="H88" s="144" t="s">
        <v>61</v>
      </c>
      <c r="I88" s="144"/>
      <c r="J88" s="12"/>
    </row>
    <row r="89" spans="2:10" ht="16.5" customHeight="1">
      <c r="B89" s="35"/>
      <c r="C89" s="138" t="s">
        <v>39</v>
      </c>
      <c r="D89" s="138"/>
      <c r="E89" s="139" t="s">
        <v>59</v>
      </c>
      <c r="F89" s="139"/>
      <c r="G89" s="68" t="s">
        <v>62</v>
      </c>
      <c r="H89" s="67" t="s">
        <v>59</v>
      </c>
      <c r="I89" s="68" t="s">
        <v>62</v>
      </c>
      <c r="J89" s="12"/>
    </row>
    <row r="90" spans="2:10">
      <c r="B90" s="35"/>
      <c r="C90" s="140" t="s">
        <v>46</v>
      </c>
      <c r="D90" s="140"/>
      <c r="E90" s="141">
        <v>1000000</v>
      </c>
      <c r="F90" s="141"/>
      <c r="G90" s="69"/>
      <c r="H90" s="69"/>
      <c r="I90" s="69"/>
      <c r="J90" s="12"/>
    </row>
    <row r="91" spans="2:10">
      <c r="B91" s="35"/>
      <c r="C91" s="140" t="s">
        <v>31</v>
      </c>
      <c r="D91" s="140"/>
      <c r="E91" s="141">
        <v>400000</v>
      </c>
      <c r="F91" s="141"/>
      <c r="G91" s="69"/>
      <c r="H91" s="69"/>
      <c r="I91" s="69"/>
      <c r="J91" s="12"/>
    </row>
    <row r="92" spans="2:10">
      <c r="B92" s="35"/>
      <c r="C92" s="140" t="s">
        <v>33</v>
      </c>
      <c r="D92" s="140"/>
      <c r="E92" s="141">
        <v>400000</v>
      </c>
      <c r="F92" s="141"/>
      <c r="G92" s="69"/>
      <c r="H92" s="69"/>
      <c r="I92" s="69"/>
      <c r="J92" s="12"/>
    </row>
    <row r="93" spans="2:10">
      <c r="B93" s="35"/>
      <c r="C93" s="140" t="s">
        <v>47</v>
      </c>
      <c r="D93" s="140"/>
      <c r="E93" s="141">
        <v>1000000</v>
      </c>
      <c r="F93" s="141"/>
      <c r="G93" s="69"/>
      <c r="H93" s="69"/>
      <c r="I93" s="69"/>
      <c r="J93" s="12"/>
    </row>
    <row r="94" spans="2:10">
      <c r="B94" s="10"/>
      <c r="C94" s="140" t="s">
        <v>59</v>
      </c>
      <c r="D94" s="140"/>
      <c r="E94" s="146">
        <f>SUM(E90:E93)</f>
        <v>2800000</v>
      </c>
      <c r="F94" s="146"/>
      <c r="G94" s="71">
        <f>SUM(G90:G93)</f>
        <v>0</v>
      </c>
      <c r="H94" s="71">
        <f>SUM(H90:H93)</f>
        <v>0</v>
      </c>
      <c r="I94" s="71">
        <f>SUM(I90:I93)</f>
        <v>0</v>
      </c>
      <c r="J94" s="12"/>
    </row>
    <row r="95" spans="2:10">
      <c r="B95" s="10"/>
      <c r="C95" s="66"/>
      <c r="D95" s="66"/>
      <c r="E95" s="66"/>
      <c r="F95" s="66"/>
      <c r="G95" s="66"/>
      <c r="H95" s="66"/>
      <c r="I95" s="66"/>
      <c r="J95" s="12"/>
    </row>
    <row r="96" spans="2:10">
      <c r="B96" s="10"/>
      <c r="C96" s="129" t="s">
        <v>63</v>
      </c>
      <c r="D96" s="129"/>
      <c r="E96" s="129"/>
      <c r="F96" s="129"/>
      <c r="G96" s="129"/>
      <c r="H96" s="72">
        <f>+E94+H94</f>
        <v>2800000</v>
      </c>
      <c r="I96" s="66"/>
      <c r="J96" s="12"/>
    </row>
    <row r="97" spans="2:10">
      <c r="B97" s="10"/>
      <c r="C97" s="129" t="s">
        <v>64</v>
      </c>
      <c r="D97" s="129"/>
      <c r="E97" s="129"/>
      <c r="F97" s="129"/>
      <c r="G97" s="129"/>
      <c r="H97" s="73"/>
      <c r="I97" s="66"/>
      <c r="J97" s="12"/>
    </row>
    <row r="98" spans="2:10">
      <c r="B98" s="10"/>
      <c r="C98" s="145" t="s">
        <v>65</v>
      </c>
      <c r="D98" s="145"/>
      <c r="E98" s="145"/>
      <c r="F98" s="145"/>
      <c r="G98" s="145"/>
      <c r="H98" s="72">
        <f>+H35-H96</f>
        <v>200000</v>
      </c>
      <c r="I98" s="66"/>
      <c r="J98" s="12"/>
    </row>
    <row r="99" spans="2:10">
      <c r="B99" s="32"/>
      <c r="C99" s="33"/>
      <c r="D99" s="33"/>
      <c r="E99" s="33"/>
      <c r="F99" s="33"/>
      <c r="G99" s="33"/>
      <c r="H99" s="33"/>
      <c r="I99" s="33"/>
      <c r="J99" s="34"/>
    </row>
    <row r="100" spans="2:10">
      <c r="B100" s="142" t="s">
        <v>66</v>
      </c>
      <c r="C100" s="142"/>
      <c r="D100" s="142"/>
      <c r="E100" s="142"/>
      <c r="F100" s="142"/>
      <c r="G100" s="142"/>
      <c r="H100" s="142"/>
      <c r="I100" s="142"/>
      <c r="J100" s="142"/>
    </row>
    <row r="101" spans="2:10">
      <c r="B101" s="48"/>
      <c r="C101" s="49"/>
      <c r="D101" s="49"/>
      <c r="E101" s="49"/>
      <c r="F101" s="49"/>
      <c r="G101" s="49"/>
      <c r="H101" s="49"/>
      <c r="I101" s="49"/>
      <c r="J101" s="51"/>
    </row>
    <row r="102" spans="2:10">
      <c r="B102" s="35"/>
      <c r="C102" s="143"/>
      <c r="D102" s="143"/>
      <c r="E102" s="144" t="s">
        <v>158</v>
      </c>
      <c r="F102" s="144"/>
      <c r="G102" s="144"/>
      <c r="H102" s="144" t="s">
        <v>61</v>
      </c>
      <c r="I102" s="144"/>
      <c r="J102" s="12"/>
    </row>
    <row r="103" spans="2:10" ht="16.5" customHeight="1">
      <c r="B103" s="35"/>
      <c r="C103" s="138" t="s">
        <v>39</v>
      </c>
      <c r="D103" s="138"/>
      <c r="E103" s="139" t="s">
        <v>59</v>
      </c>
      <c r="F103" s="139"/>
      <c r="G103" s="68" t="s">
        <v>62</v>
      </c>
      <c r="H103" s="67" t="s">
        <v>59</v>
      </c>
      <c r="I103" s="68" t="s">
        <v>62</v>
      </c>
      <c r="J103" s="12"/>
    </row>
    <row r="104" spans="2:10">
      <c r="B104" s="35"/>
      <c r="C104" s="140" t="s">
        <v>46</v>
      </c>
      <c r="D104" s="140"/>
      <c r="E104" s="141">
        <v>2500000</v>
      </c>
      <c r="F104" s="141"/>
      <c r="G104" s="69"/>
      <c r="H104" s="69"/>
      <c r="I104" s="69"/>
      <c r="J104" s="12"/>
    </row>
    <row r="105" spans="2:10">
      <c r="B105" s="35"/>
      <c r="C105" s="140" t="s">
        <v>31</v>
      </c>
      <c r="D105" s="140"/>
      <c r="E105" s="141">
        <v>1000000</v>
      </c>
      <c r="F105" s="141"/>
      <c r="G105" s="69"/>
      <c r="H105" s="69"/>
      <c r="I105" s="69"/>
      <c r="J105" s="12"/>
    </row>
    <row r="106" spans="2:10">
      <c r="B106" s="35"/>
      <c r="C106" s="140" t="s">
        <v>33</v>
      </c>
      <c r="D106" s="140"/>
      <c r="E106" s="141">
        <v>1000000</v>
      </c>
      <c r="F106" s="141"/>
      <c r="G106" s="69"/>
      <c r="H106" s="69"/>
      <c r="I106" s="69"/>
      <c r="J106" s="12"/>
    </row>
    <row r="107" spans="2:10">
      <c r="B107" s="35"/>
      <c r="C107" s="140" t="s">
        <v>47</v>
      </c>
      <c r="D107" s="140"/>
      <c r="E107" s="141">
        <v>2500000</v>
      </c>
      <c r="F107" s="141"/>
      <c r="G107" s="69"/>
      <c r="H107" s="69"/>
      <c r="I107" s="69"/>
      <c r="J107" s="12"/>
    </row>
    <row r="108" spans="2:10">
      <c r="B108" s="10"/>
      <c r="C108" s="140" t="s">
        <v>59</v>
      </c>
      <c r="D108" s="140"/>
      <c r="E108" s="146">
        <f>SUM(E104:E107)</f>
        <v>7000000</v>
      </c>
      <c r="F108" s="146"/>
      <c r="G108" s="71">
        <f>SUM(G104:G107)</f>
        <v>0</v>
      </c>
      <c r="H108" s="71">
        <f>SUM(H104:H107)</f>
        <v>0</v>
      </c>
      <c r="I108" s="71">
        <f>SUM(I104:I107)</f>
        <v>0</v>
      </c>
      <c r="J108" s="12"/>
    </row>
    <row r="109" spans="2:10">
      <c r="B109" s="10"/>
      <c r="C109" s="66"/>
      <c r="D109" s="66"/>
      <c r="E109" s="66"/>
      <c r="F109" s="66"/>
      <c r="G109" s="66"/>
      <c r="H109" s="66"/>
      <c r="I109" s="66"/>
      <c r="J109" s="12"/>
    </row>
    <row r="110" spans="2:10">
      <c r="B110" s="10"/>
      <c r="C110" s="129" t="s">
        <v>63</v>
      </c>
      <c r="D110" s="129"/>
      <c r="E110" s="129"/>
      <c r="F110" s="129"/>
      <c r="G110" s="129"/>
      <c r="H110" s="72">
        <f>+E108+H108</f>
        <v>7000000</v>
      </c>
      <c r="I110" s="11"/>
      <c r="J110" s="12"/>
    </row>
    <row r="111" spans="2:10">
      <c r="B111" s="10"/>
      <c r="C111" s="129" t="s">
        <v>64</v>
      </c>
      <c r="D111" s="129"/>
      <c r="E111" s="129"/>
      <c r="F111" s="129"/>
      <c r="G111" s="129"/>
      <c r="H111" s="73"/>
      <c r="I111" s="11"/>
      <c r="J111" s="12"/>
    </row>
    <row r="112" spans="2:10">
      <c r="B112" s="10"/>
      <c r="C112" s="145" t="s">
        <v>65</v>
      </c>
      <c r="D112" s="145"/>
      <c r="E112" s="145"/>
      <c r="F112" s="145"/>
      <c r="G112" s="145"/>
      <c r="H112" s="72">
        <f>+I35-H110</f>
        <v>500000</v>
      </c>
      <c r="I112" s="11"/>
      <c r="J112" s="12"/>
    </row>
    <row r="113" spans="2:10">
      <c r="B113" s="32"/>
      <c r="C113" s="33"/>
      <c r="D113" s="33"/>
      <c r="E113" s="33"/>
      <c r="F113" s="33"/>
      <c r="G113" s="33"/>
      <c r="H113" s="33"/>
      <c r="I113" s="33"/>
      <c r="J113" s="34"/>
    </row>
    <row r="115" spans="2:10">
      <c r="B115" s="147" t="s">
        <v>67</v>
      </c>
      <c r="C115" s="147"/>
      <c r="D115" s="147"/>
      <c r="E115" s="147"/>
      <c r="F115" s="147"/>
      <c r="G115" s="147"/>
      <c r="H115" s="147"/>
      <c r="I115" s="147"/>
      <c r="J115" s="147"/>
    </row>
    <row r="116" spans="2:10">
      <c r="B116" s="74"/>
      <c r="C116" s="148" t="s">
        <v>68</v>
      </c>
      <c r="D116" s="148"/>
      <c r="E116" s="148"/>
      <c r="F116" s="148"/>
      <c r="G116" s="148"/>
      <c r="H116" s="148"/>
      <c r="I116" s="148"/>
      <c r="J116" s="74"/>
    </row>
    <row r="117" spans="2:10">
      <c r="B117" s="22"/>
      <c r="C117" s="145" t="s">
        <v>69</v>
      </c>
      <c r="D117" s="145"/>
      <c r="E117" s="145"/>
      <c r="F117" s="145"/>
      <c r="G117" s="145"/>
      <c r="H117" s="76">
        <v>2.06</v>
      </c>
      <c r="I117" s="77"/>
      <c r="J117" s="78"/>
    </row>
    <row r="118" spans="2:10">
      <c r="B118" s="22"/>
      <c r="C118" s="145" t="s">
        <v>70</v>
      </c>
      <c r="D118" s="145"/>
      <c r="E118" s="145"/>
      <c r="F118" s="145"/>
      <c r="G118" s="145"/>
      <c r="H118" s="76">
        <v>0.97</v>
      </c>
      <c r="I118" s="77"/>
      <c r="J118" s="78"/>
    </row>
    <row r="119" spans="2:10">
      <c r="B119" s="22"/>
      <c r="C119" s="145" t="s">
        <v>71</v>
      </c>
      <c r="D119" s="145"/>
      <c r="E119" s="145"/>
      <c r="F119" s="145"/>
      <c r="G119" s="145"/>
      <c r="H119" s="70">
        <f>+H189</f>
        <v>0</v>
      </c>
      <c r="I119" s="77"/>
      <c r="J119" s="77"/>
    </row>
    <row r="120" spans="2:10">
      <c r="B120" s="79"/>
      <c r="C120" s="80"/>
      <c r="D120" s="80"/>
      <c r="E120" s="80"/>
      <c r="F120" s="80"/>
      <c r="G120" s="80"/>
      <c r="H120" s="81"/>
      <c r="I120" s="81"/>
      <c r="J120" s="78"/>
    </row>
    <row r="121" spans="2:10">
      <c r="B121" s="147" t="s">
        <v>67</v>
      </c>
      <c r="C121" s="147"/>
      <c r="D121" s="147"/>
      <c r="E121" s="147"/>
      <c r="F121" s="147"/>
      <c r="G121" s="147"/>
      <c r="H121" s="147"/>
      <c r="I121" s="147"/>
      <c r="J121" s="147"/>
    </row>
    <row r="122" spans="2:10">
      <c r="B122" s="22"/>
      <c r="C122" s="148" t="s">
        <v>72</v>
      </c>
      <c r="D122" s="148"/>
      <c r="E122" s="148"/>
      <c r="F122" s="148"/>
      <c r="G122" s="148"/>
      <c r="H122" s="148"/>
      <c r="I122" s="148"/>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28506000</v>
      </c>
      <c r="J124" s="81"/>
    </row>
    <row r="125" spans="2:10">
      <c r="B125" s="22"/>
      <c r="C125" s="85"/>
      <c r="D125" s="87" t="s">
        <v>75</v>
      </c>
      <c r="E125" s="87"/>
      <c r="F125" s="87"/>
      <c r="G125" s="87"/>
      <c r="H125" s="87"/>
      <c r="I125" s="86">
        <f>+(E52*(E90+H90))+(E53*(E91+H91))+(E54*(E92+H92))+(E55*(E93+H93))</f>
        <v>0</v>
      </c>
      <c r="J125" s="81"/>
    </row>
    <row r="126" spans="2:10">
      <c r="B126" s="22"/>
      <c r="C126" s="88" t="s">
        <v>76</v>
      </c>
      <c r="D126" s="88"/>
      <c r="E126" s="88"/>
      <c r="F126" s="88"/>
      <c r="G126" s="88"/>
      <c r="H126" s="88"/>
      <c r="I126" s="89">
        <f>+I124-I125</f>
        <v>28506000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5768000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2411607.5999999996</v>
      </c>
      <c r="J130" s="81"/>
    </row>
    <row r="131" spans="2:10">
      <c r="B131" s="22"/>
      <c r="C131" s="85"/>
      <c r="D131" s="87" t="s">
        <v>81</v>
      </c>
      <c r="E131" s="87"/>
      <c r="F131" s="87"/>
      <c r="G131" s="87"/>
      <c r="H131" s="87"/>
      <c r="I131" s="86">
        <f>+((E90+E91+E92+H90+H91+H92)*0.01)+((E93+H93)*0.03)</f>
        <v>48000</v>
      </c>
      <c r="J131" s="81"/>
    </row>
    <row r="132" spans="2:10">
      <c r="B132" s="22"/>
      <c r="C132" s="85"/>
      <c r="D132" s="87" t="s">
        <v>82</v>
      </c>
      <c r="E132" s="87"/>
      <c r="F132" s="87"/>
      <c r="G132" s="87"/>
      <c r="H132" s="87"/>
      <c r="I132" s="86">
        <f>+(G90+G91+G92+I90+I91+I92+G93+I93)*0.05</f>
        <v>0</v>
      </c>
      <c r="J132" s="81"/>
    </row>
    <row r="133" spans="2:10">
      <c r="B133" s="22"/>
      <c r="C133" s="85"/>
      <c r="D133" s="87" t="s">
        <v>83</v>
      </c>
      <c r="E133" s="87"/>
      <c r="F133" s="87"/>
      <c r="G133" s="87"/>
      <c r="H133" s="87"/>
      <c r="I133" s="86">
        <f>((SUM(G90:G92)+SUM(I90:I92))*0.01)+((G93+I93)*0.02)</f>
        <v>0</v>
      </c>
      <c r="J133" s="81"/>
    </row>
    <row r="134" spans="2:10">
      <c r="B134" s="22"/>
      <c r="C134" s="85"/>
      <c r="D134" s="87" t="s">
        <v>84</v>
      </c>
      <c r="E134" s="87"/>
      <c r="F134" s="87"/>
      <c r="G134" s="87"/>
      <c r="H134" s="87"/>
      <c r="I134" s="86">
        <f>+((G93+I93)*(H117+0.03))*0.02</f>
        <v>0</v>
      </c>
      <c r="J134" s="81"/>
    </row>
    <row r="135" spans="2:10">
      <c r="B135" s="22"/>
      <c r="C135" s="92" t="s">
        <v>85</v>
      </c>
      <c r="D135" s="93"/>
      <c r="E135" s="93"/>
      <c r="F135" s="93"/>
      <c r="G135" s="93"/>
      <c r="H135" s="93"/>
      <c r="I135" s="89">
        <f>SUM(I128:I134)</f>
        <v>8227607.5999999996</v>
      </c>
      <c r="J135" s="90"/>
    </row>
    <row r="136" spans="2:10">
      <c r="B136" s="22"/>
      <c r="C136" s="94" t="s">
        <v>86</v>
      </c>
      <c r="D136" s="94"/>
      <c r="E136" s="94"/>
      <c r="F136" s="94"/>
      <c r="G136" s="94"/>
      <c r="H136" s="94"/>
      <c r="I136" s="95">
        <f>+I126-I135</f>
        <v>20278392.399999999</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50625000</v>
      </c>
      <c r="J138" s="81"/>
    </row>
    <row r="139" spans="2:10">
      <c r="B139" s="22"/>
      <c r="C139" s="85"/>
      <c r="D139" s="87" t="s">
        <v>75</v>
      </c>
      <c r="E139" s="87"/>
      <c r="F139" s="87"/>
      <c r="G139" s="87"/>
      <c r="H139" s="87"/>
      <c r="I139" s="86">
        <f>($E$70*($E$104+$H$104))+($E$71*($E$105+$H$105))+($E$72*($E$106+$H$106))+($E$73*($E$107+$H$107))</f>
        <v>0</v>
      </c>
      <c r="J139" s="81"/>
    </row>
    <row r="140" spans="2:10">
      <c r="B140" s="22"/>
      <c r="C140" s="88" t="s">
        <v>88</v>
      </c>
      <c r="D140" s="88"/>
      <c r="E140" s="88"/>
      <c r="F140" s="88"/>
      <c r="G140" s="88"/>
      <c r="H140" s="88"/>
      <c r="I140" s="89">
        <f>+I138-I139</f>
        <v>50625000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6790000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4282875</v>
      </c>
      <c r="J144" s="81"/>
    </row>
    <row r="145" spans="2:10">
      <c r="B145" s="22"/>
      <c r="C145" s="85"/>
      <c r="D145" s="87" t="s">
        <v>90</v>
      </c>
      <c r="E145" s="87"/>
      <c r="F145" s="87"/>
      <c r="G145" s="87"/>
      <c r="H145" s="87"/>
      <c r="I145" s="86">
        <f>((E104+E105+E106+H104+H105+H106)*0.01)+((E107+H107)*0.03)</f>
        <v>120000</v>
      </c>
      <c r="J145" s="81"/>
    </row>
    <row r="146" spans="2:10">
      <c r="B146" s="22"/>
      <c r="C146" s="85"/>
      <c r="D146" s="87" t="s">
        <v>82</v>
      </c>
      <c r="E146" s="87"/>
      <c r="F146" s="87"/>
      <c r="G146" s="87"/>
      <c r="H146" s="87"/>
      <c r="I146" s="86">
        <f>($G$104+$G$105+$G$106+$G$107+$I$104+$I$105+$I$106+$I$107)*0.05</f>
        <v>0</v>
      </c>
      <c r="J146" s="81"/>
    </row>
    <row r="147" spans="2:10">
      <c r="B147" s="22"/>
      <c r="C147" s="85"/>
      <c r="D147" s="87" t="s">
        <v>83</v>
      </c>
      <c r="E147" s="87"/>
      <c r="F147" s="87"/>
      <c r="G147" s="87"/>
      <c r="H147" s="87"/>
      <c r="I147" s="86">
        <f>((SUM(G104:G106)+SUM(I104:I106))*0.01)+((G107+I107)*0.02)</f>
        <v>0</v>
      </c>
      <c r="J147" s="81"/>
    </row>
    <row r="148" spans="2:10">
      <c r="B148" s="22"/>
      <c r="C148" s="85"/>
      <c r="D148" s="87" t="s">
        <v>84</v>
      </c>
      <c r="E148" s="87"/>
      <c r="F148" s="87"/>
      <c r="G148" s="87"/>
      <c r="H148" s="87"/>
      <c r="I148" s="86">
        <f>((G107+I107)*(H118+0.03))*0.02</f>
        <v>0</v>
      </c>
      <c r="J148" s="81"/>
    </row>
    <row r="149" spans="2:10">
      <c r="B149" s="22"/>
      <c r="C149" s="92" t="s">
        <v>91</v>
      </c>
      <c r="D149" s="93"/>
      <c r="E149" s="93"/>
      <c r="F149" s="93"/>
      <c r="G149" s="93"/>
      <c r="H149" s="93"/>
      <c r="I149" s="89">
        <f>SUM(I142:I148)</f>
        <v>11192875</v>
      </c>
      <c r="J149" s="90"/>
    </row>
    <row r="150" spans="2:10">
      <c r="B150" s="22"/>
      <c r="C150" s="94" t="s">
        <v>92</v>
      </c>
      <c r="D150" s="94"/>
      <c r="E150" s="94"/>
      <c r="F150" s="94"/>
      <c r="G150" s="94"/>
      <c r="H150" s="94"/>
      <c r="I150" s="95">
        <f>+I140-I149</f>
        <v>39432125</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3560895</v>
      </c>
      <c r="J154" s="81"/>
    </row>
    <row r="155" spans="2:10">
      <c r="B155" s="22"/>
      <c r="C155" s="85"/>
      <c r="D155" s="87" t="s">
        <v>97</v>
      </c>
      <c r="E155" s="87"/>
      <c r="F155" s="87"/>
      <c r="G155" s="87"/>
      <c r="H155" s="87"/>
      <c r="I155" s="86">
        <f>(50000*D46)+((D40+D41)*D46*I40)</f>
        <v>200000</v>
      </c>
      <c r="J155" s="81"/>
    </row>
    <row r="156" spans="2:10">
      <c r="B156" s="22"/>
      <c r="C156" s="85"/>
      <c r="D156" s="87" t="s">
        <v>98</v>
      </c>
      <c r="E156" s="87"/>
      <c r="F156" s="87"/>
      <c r="G156" s="87"/>
      <c r="H156" s="87"/>
      <c r="I156" s="86">
        <f>(60000*D47)*I20</f>
        <v>360000</v>
      </c>
      <c r="J156" s="81"/>
    </row>
    <row r="157" spans="2:10">
      <c r="B157" s="22"/>
      <c r="C157" s="85"/>
      <c r="D157" s="87" t="s">
        <v>99</v>
      </c>
      <c r="E157" s="87"/>
      <c r="F157" s="87"/>
      <c r="G157" s="87"/>
      <c r="H157" s="87"/>
      <c r="I157" s="86">
        <f>(((D53-E53)*G91)+((D54-E54)*G92)+((D71-E71)*G105)+((D72-E72)*G106))*(I41/100)</f>
        <v>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0</v>
      </c>
      <c r="J159" s="81"/>
    </row>
    <row r="160" spans="2:10">
      <c r="B160" s="22"/>
      <c r="C160" s="85"/>
      <c r="D160" s="87" t="s">
        <v>102</v>
      </c>
      <c r="E160" s="87"/>
      <c r="F160" s="87"/>
      <c r="G160" s="87"/>
      <c r="H160" s="87"/>
      <c r="I160" s="86">
        <f>G83+(I83*I20)</f>
        <v>1668100</v>
      </c>
      <c r="J160" s="81"/>
    </row>
    <row r="161" spans="2:11">
      <c r="B161" s="22"/>
      <c r="C161" s="92" t="s">
        <v>103</v>
      </c>
      <c r="D161" s="93"/>
      <c r="E161" s="93"/>
      <c r="F161" s="93"/>
      <c r="G161" s="93"/>
      <c r="H161" s="93"/>
      <c r="I161" s="89">
        <f>SUM(I152:I160)</f>
        <v>11778995</v>
      </c>
      <c r="J161" s="90"/>
    </row>
    <row r="162" spans="2:11">
      <c r="B162" s="22"/>
      <c r="C162" s="94" t="s">
        <v>104</v>
      </c>
      <c r="D162" s="94"/>
      <c r="E162" s="94"/>
      <c r="F162" s="94"/>
      <c r="G162" s="94"/>
      <c r="H162" s="94"/>
      <c r="I162" s="95">
        <f>+I136+I150-I161</f>
        <v>47931522.399999999</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47931522.399999999</v>
      </c>
      <c r="J175" s="90"/>
      <c r="K175" s="98"/>
    </row>
    <row r="176" spans="2:11">
      <c r="B176" s="22"/>
      <c r="C176" s="149" t="s">
        <v>118</v>
      </c>
      <c r="D176" s="149"/>
      <c r="E176" s="149"/>
      <c r="F176" s="149"/>
      <c r="G176" s="149"/>
      <c r="H176" s="149"/>
      <c r="I176" s="149"/>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74024522.400000006</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897000</v>
      </c>
      <c r="I180" s="104">
        <v>0</v>
      </c>
      <c r="J180" s="81"/>
      <c r="K180"/>
    </row>
    <row r="181" spans="2:11">
      <c r="B181" s="22"/>
      <c r="C181" s="85"/>
      <c r="D181" s="87" t="s">
        <v>123</v>
      </c>
      <c r="E181" s="85"/>
      <c r="F181" s="85"/>
      <c r="G181" s="105">
        <f>+(H98*H117)</f>
        <v>412000</v>
      </c>
      <c r="H181" s="86"/>
      <c r="I181" s="86"/>
      <c r="J181" s="81"/>
      <c r="K181"/>
    </row>
    <row r="182" spans="2:11">
      <c r="B182" s="22"/>
      <c r="C182" s="85"/>
      <c r="D182" s="87" t="s">
        <v>124</v>
      </c>
      <c r="E182" s="85"/>
      <c r="F182" s="85"/>
      <c r="G182" s="105">
        <f>(H112*H118)</f>
        <v>485000</v>
      </c>
      <c r="H182" s="86"/>
      <c r="I182" s="86"/>
      <c r="J182" s="81"/>
      <c r="K182"/>
    </row>
    <row r="183" spans="2:11">
      <c r="B183" s="22"/>
      <c r="C183" s="106" t="s">
        <v>125</v>
      </c>
      <c r="D183" s="107"/>
      <c r="E183" s="107"/>
      <c r="F183" s="107"/>
      <c r="G183" s="107"/>
      <c r="H183" s="95">
        <f>SUM(H178:H180)</f>
        <v>74921522.400000006</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101831522.40000001</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47931522.399999999</v>
      </c>
      <c r="I197" s="104">
        <v>0</v>
      </c>
      <c r="J197" s="81"/>
      <c r="K197"/>
    </row>
    <row r="198" spans="2:11">
      <c r="B198" s="22"/>
      <c r="C198" s="108" t="s">
        <v>140</v>
      </c>
      <c r="D198" s="109"/>
      <c r="E198" s="109"/>
      <c r="F198" s="109"/>
      <c r="G198" s="109"/>
      <c r="H198" s="95">
        <f>SUM(H195:H197)</f>
        <v>101831522.40000001</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50" t="s">
        <v>159</v>
      </c>
      <c r="D202" s="150"/>
      <c r="E202" s="150"/>
      <c r="F202" s="150"/>
      <c r="G202" s="150"/>
      <c r="H202" s="150"/>
      <c r="I202" s="150"/>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C118:G118"/>
    <mergeCell ref="C119:G119"/>
    <mergeCell ref="B121:J121"/>
    <mergeCell ref="C122:I122"/>
    <mergeCell ref="C176:I176"/>
    <mergeCell ref="C202:I202"/>
    <mergeCell ref="C110:G110"/>
    <mergeCell ref="C111:G111"/>
    <mergeCell ref="C112:G112"/>
    <mergeCell ref="B115:J115"/>
    <mergeCell ref="C116:I116"/>
    <mergeCell ref="C117:G117"/>
    <mergeCell ref="C106:D106"/>
    <mergeCell ref="E106:F106"/>
    <mergeCell ref="C107:D107"/>
    <mergeCell ref="E107:F107"/>
    <mergeCell ref="C108:D108"/>
    <mergeCell ref="E108:F108"/>
    <mergeCell ref="C103:D103"/>
    <mergeCell ref="E103:F103"/>
    <mergeCell ref="C104:D104"/>
    <mergeCell ref="E104:F104"/>
    <mergeCell ref="C105:D105"/>
    <mergeCell ref="E105:F105"/>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79:D79"/>
    <mergeCell ref="E79:F79"/>
    <mergeCell ref="C80:D80"/>
    <mergeCell ref="E80:F80"/>
    <mergeCell ref="C81:D81"/>
    <mergeCell ref="E81:F81"/>
    <mergeCell ref="C76:D76"/>
    <mergeCell ref="E76:G76"/>
    <mergeCell ref="H76:I76"/>
    <mergeCell ref="C77:D77"/>
    <mergeCell ref="E77:F77"/>
    <mergeCell ref="C78:D78"/>
    <mergeCell ref="E78:F78"/>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B37:J37"/>
    <mergeCell ref="C39:E39"/>
    <mergeCell ref="G39:I39"/>
    <mergeCell ref="D40:E40"/>
    <mergeCell ref="G40:H40"/>
    <mergeCell ref="D41:E41"/>
    <mergeCell ref="G41:H41"/>
    <mergeCell ref="B26:G26"/>
    <mergeCell ref="B28:J28"/>
    <mergeCell ref="C30:G30"/>
    <mergeCell ref="C33:G33"/>
    <mergeCell ref="C34:G34"/>
    <mergeCell ref="C35:G35"/>
    <mergeCell ref="B22:J22"/>
    <mergeCell ref="B24:G24"/>
    <mergeCell ref="B25:G25"/>
    <mergeCell ref="F12:H12"/>
    <mergeCell ref="F13:H13"/>
    <mergeCell ref="F14:H14"/>
    <mergeCell ref="F15:H15"/>
    <mergeCell ref="C16:D16"/>
    <mergeCell ref="F16:H16"/>
    <mergeCell ref="B5:J5"/>
    <mergeCell ref="B6:J6"/>
    <mergeCell ref="B7:J7"/>
    <mergeCell ref="B9:J9"/>
    <mergeCell ref="C11:D11"/>
    <mergeCell ref="F11:I11"/>
    <mergeCell ref="F17:H17"/>
    <mergeCell ref="F18:H18"/>
    <mergeCell ref="F20:H20"/>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Alunni</cp:lastModifiedBy>
  <dcterms:created xsi:type="dcterms:W3CDTF">2014-01-15T13:10:55Z</dcterms:created>
  <dcterms:modified xsi:type="dcterms:W3CDTF">2018-02-01T08:48:22Z</dcterms:modified>
</cp:coreProperties>
</file>