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6" tabRatio="993"/>
  </bookViews>
  <sheets>
    <sheet name="MMT31" sheetId="1"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1"/>
  <c r="H192" s="1"/>
  <c r="I190"/>
  <c r="I193" s="1"/>
  <c r="H189"/>
  <c r="H190"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I80"/>
  <c r="G80"/>
  <c r="I79"/>
  <c r="G79"/>
  <c r="I78"/>
  <c r="G78"/>
  <c r="G83" s="1"/>
  <c r="H65"/>
  <c r="E65"/>
  <c r="I64"/>
  <c r="G64"/>
  <c r="I63"/>
  <c r="G63"/>
  <c r="I62"/>
  <c r="G62"/>
  <c r="I61"/>
  <c r="G61"/>
  <c r="I60"/>
  <c r="I65" s="1"/>
  <c r="G60"/>
  <c r="G65" s="1"/>
  <c r="I35"/>
  <c r="H35"/>
  <c r="H98" l="1"/>
  <c r="G181" s="1"/>
  <c r="I83"/>
  <c r="I160" s="1"/>
  <c r="I159"/>
  <c r="I126"/>
  <c r="I140"/>
  <c r="I150" s="1"/>
  <c r="H193"/>
  <c r="I135"/>
  <c r="H112"/>
  <c r="G182" s="1"/>
  <c r="I154"/>
  <c r="H185"/>
  <c r="H186" s="1"/>
  <c r="H180" l="1"/>
  <c r="I161"/>
  <c r="I136"/>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<sst xmlns="http://schemas.openxmlformats.org/spreadsheetml/2006/main" count="223" uniqueCount="160">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</sst>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240360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6" zoomScale="140" zoomScaleNormal="140" zoomScalePageLayoutView="120" workbookViewId="0">
      <selection activeCell="G104" sqref="G104"/>
    </sheetView>
  </sheetViews>
  <sheetFormatPr defaultRowHeight="13.2"/>
  <cols>
    <col min="1" max="1" width="3.5546875" style="1"/>
    <col min="2" max="2" width="2.33203125" style="1"/>
    <col min="3" max="3" width="15.109375" style="1"/>
    <col min="4" max="4" width="10.6640625" style="1"/>
    <col min="5" max="5" width="12.44140625" style="1"/>
    <col min="6" max="6" width="11.5546875" style="1"/>
    <col min="7" max="7" width="17.109375" style="1"/>
    <col min="8" max="8" width="22.44140625" style="1"/>
    <col min="9" max="9" width="18.33203125" style="1"/>
    <col min="10" max="10" width="3.44140625" style="1"/>
    <col min="11" max="11" width="12.88671875" style="1"/>
    <col min="12" max="229" width="11.33203125" style="1"/>
    <col min="230" max="1025" width="11.332031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2"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3330000</v>
      </c>
      <c r="I34" s="31">
        <v>8325000</v>
      </c>
      <c r="J34" s="12"/>
      <c r="K34"/>
    </row>
    <row r="35" spans="2:11">
      <c r="B35" s="35"/>
      <c r="C35" s="129" t="s">
        <v>36</v>
      </c>
      <c r="D35" s="129"/>
      <c r="E35" s="129"/>
      <c r="F35" s="129"/>
      <c r="G35" s="129"/>
      <c r="H35" s="40">
        <f>+H33+H34</f>
        <v>3330000</v>
      </c>
      <c r="I35" s="40">
        <f>+I33+I34</f>
        <v>8325000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v>2</v>
      </c>
      <c r="E40" s="134"/>
      <c r="F40" s="22"/>
      <c r="G40" s="119" t="s">
        <v>41</v>
      </c>
      <c r="H40" s="119"/>
      <c r="I40" s="31">
        <v>27000</v>
      </c>
      <c r="J40" s="12"/>
      <c r="K40"/>
    </row>
    <row r="41" spans="2:11">
      <c r="B41" s="10"/>
      <c r="C41" s="18" t="s">
        <v>42</v>
      </c>
      <c r="D41" s="134">
        <v>1</v>
      </c>
      <c r="E41" s="134"/>
      <c r="F41" s="22"/>
      <c r="G41" s="119" t="s">
        <v>43</v>
      </c>
      <c r="H41" s="119"/>
      <c r="I41" s="48">
        <v>0.7</v>
      </c>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4</v>
      </c>
      <c r="E46" s="22"/>
      <c r="F46" s="136" t="s">
        <v>47</v>
      </c>
      <c r="G46" s="136"/>
      <c r="H46" s="136"/>
      <c r="I46" s="31"/>
      <c r="J46" s="12"/>
      <c r="K46"/>
    </row>
    <row r="47" spans="2:11">
      <c r="B47" s="35"/>
      <c r="C47" s="18" t="s">
        <v>48</v>
      </c>
      <c r="D47" s="55">
        <v>7</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20.399999999999999">
      <c r="B51" s="35"/>
      <c r="C51" s="16" t="s">
        <v>50</v>
      </c>
      <c r="D51" s="56" t="s">
        <v>51</v>
      </c>
      <c r="E51" s="57" t="s">
        <v>52</v>
      </c>
      <c r="F51" s="57" t="s">
        <v>53</v>
      </c>
      <c r="G51" s="56" t="s">
        <v>54</v>
      </c>
      <c r="H51" s="58" t="s">
        <v>55</v>
      </c>
      <c r="I51" s="58" t="s">
        <v>56</v>
      </c>
      <c r="J51" s="53"/>
      <c r="K51"/>
    </row>
    <row r="52" spans="2:11">
      <c r="B52" s="35"/>
      <c r="C52" s="18" t="s">
        <v>57</v>
      </c>
      <c r="D52" s="59">
        <v>9</v>
      </c>
      <c r="E52" s="59">
        <v>0.61</v>
      </c>
      <c r="F52" s="60">
        <v>90</v>
      </c>
      <c r="G52" s="61"/>
      <c r="H52" s="62"/>
      <c r="I52" s="63"/>
      <c r="J52" s="53"/>
      <c r="K52"/>
    </row>
    <row r="53" spans="2:11">
      <c r="B53" s="35"/>
      <c r="C53" s="46" t="s">
        <v>40</v>
      </c>
      <c r="D53" s="59">
        <v>10</v>
      </c>
      <c r="E53" s="59">
        <v>0.62</v>
      </c>
      <c r="F53" s="60">
        <v>90</v>
      </c>
      <c r="G53" s="61"/>
      <c r="H53" s="62"/>
      <c r="I53" s="63"/>
      <c r="J53" s="53"/>
      <c r="K53"/>
    </row>
    <row r="54" spans="2:11">
      <c r="B54" s="35"/>
      <c r="C54" s="46" t="s">
        <v>42</v>
      </c>
      <c r="D54" s="59">
        <v>12</v>
      </c>
      <c r="E54" s="59">
        <v>0.64</v>
      </c>
      <c r="F54" s="60">
        <v>90</v>
      </c>
      <c r="G54" s="61"/>
      <c r="H54" s="62"/>
      <c r="I54" s="63"/>
      <c r="J54" s="53"/>
      <c r="K54"/>
    </row>
    <row r="55" spans="2:11">
      <c r="B55" s="35"/>
      <c r="C55" s="18" t="s">
        <v>58</v>
      </c>
      <c r="D55" s="59">
        <v>11</v>
      </c>
      <c r="E55" s="59">
        <v>0.7</v>
      </c>
      <c r="F55" s="60">
        <v>90</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v>28</v>
      </c>
      <c r="F60" s="130"/>
      <c r="G60" s="40">
        <f>+E60*4800</f>
        <v>134400</v>
      </c>
      <c r="H60" s="64">
        <v>28</v>
      </c>
      <c r="I60" s="40">
        <f>+H60*7500</f>
        <v>210000</v>
      </c>
      <c r="J60" s="53"/>
      <c r="K60"/>
    </row>
    <row r="61" spans="2:11">
      <c r="B61" s="35"/>
      <c r="C61" s="129" t="s">
        <v>67</v>
      </c>
      <c r="D61" s="129"/>
      <c r="E61" s="130">
        <v>29</v>
      </c>
      <c r="F61" s="130"/>
      <c r="G61" s="40">
        <f>+E61*12000</f>
        <v>348000</v>
      </c>
      <c r="H61" s="64">
        <v>29</v>
      </c>
      <c r="I61" s="40">
        <f>+H61*19000</f>
        <v>551000</v>
      </c>
      <c r="J61" s="53"/>
      <c r="K61"/>
    </row>
    <row r="62" spans="2:11">
      <c r="B62" s="35"/>
      <c r="C62" s="129" t="s">
        <v>68</v>
      </c>
      <c r="D62" s="129"/>
      <c r="E62" s="130">
        <v>2</v>
      </c>
      <c r="F62" s="130"/>
      <c r="G62" s="40">
        <f>+E62*9600</f>
        <v>19200</v>
      </c>
      <c r="H62" s="64">
        <v>2</v>
      </c>
      <c r="I62" s="40">
        <f>+H62*16000</f>
        <v>32000</v>
      </c>
      <c r="J62" s="53"/>
      <c r="K62"/>
    </row>
    <row r="63" spans="2:11">
      <c r="B63" s="35"/>
      <c r="C63" s="129" t="s">
        <v>69</v>
      </c>
      <c r="D63" s="129"/>
      <c r="E63" s="130">
        <v>2</v>
      </c>
      <c r="F63" s="130"/>
      <c r="G63" s="40">
        <f>+E63*6000</f>
        <v>12000</v>
      </c>
      <c r="H63" s="64">
        <v>2</v>
      </c>
      <c r="I63" s="40">
        <f>+H63*11000</f>
        <v>22000</v>
      </c>
      <c r="J63" s="53"/>
      <c r="K63"/>
    </row>
    <row r="64" spans="2:11">
      <c r="B64" s="35"/>
      <c r="C64" s="129" t="s">
        <v>70</v>
      </c>
      <c r="D64" s="129"/>
      <c r="E64" s="130">
        <v>31</v>
      </c>
      <c r="F64" s="130"/>
      <c r="G64" s="40">
        <f>+E64*4800</f>
        <v>148800</v>
      </c>
      <c r="H64" s="64">
        <v>31</v>
      </c>
      <c r="I64" s="40">
        <f>+H64*10000</f>
        <v>310000</v>
      </c>
      <c r="J64" s="53"/>
      <c r="K64"/>
    </row>
    <row r="65" spans="2:11">
      <c r="B65" s="35"/>
      <c r="C65" s="122" t="s">
        <v>71</v>
      </c>
      <c r="D65" s="122"/>
      <c r="E65" s="131">
        <f>SUM(E60:E64)</f>
        <v>92</v>
      </c>
      <c r="F65" s="131"/>
      <c r="G65" s="40">
        <f>SUM(G60:G64)</f>
        <v>662400</v>
      </c>
      <c r="H65" s="40">
        <f>SUM(H60:H64)</f>
        <v>92</v>
      </c>
      <c r="I65" s="40">
        <f>SUM(I60:I64)</f>
        <v>1125000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20.399999999999999">
      <c r="B69" s="35"/>
      <c r="C69" s="16" t="s">
        <v>50</v>
      </c>
      <c r="D69" s="56" t="s">
        <v>51</v>
      </c>
      <c r="E69" s="57" t="s">
        <v>52</v>
      </c>
      <c r="F69" s="57" t="s">
        <v>53</v>
      </c>
      <c r="G69" s="56" t="s">
        <v>54</v>
      </c>
      <c r="H69" s="58" t="s">
        <v>55</v>
      </c>
      <c r="I69" s="58" t="s">
        <v>56</v>
      </c>
      <c r="J69" s="12"/>
      <c r="K69"/>
    </row>
    <row r="70" spans="2:11">
      <c r="B70" s="35"/>
      <c r="C70" s="18" t="s">
        <v>57</v>
      </c>
      <c r="D70" s="59">
        <v>4.58</v>
      </c>
      <c r="E70" s="59">
        <v>0.39</v>
      </c>
      <c r="F70" s="65">
        <v>90</v>
      </c>
      <c r="G70" s="66"/>
      <c r="H70" s="62"/>
      <c r="I70" s="63"/>
      <c r="J70" s="12"/>
      <c r="K70"/>
    </row>
    <row r="71" spans="2:11">
      <c r="B71" s="35"/>
      <c r="C71" s="46" t="s">
        <v>40</v>
      </c>
      <c r="D71" s="59">
        <v>5.49</v>
      </c>
      <c r="E71" s="59">
        <v>0.28999999999999998</v>
      </c>
      <c r="F71" s="65">
        <v>90</v>
      </c>
      <c r="G71" s="66"/>
      <c r="H71" s="62"/>
      <c r="I71" s="63"/>
      <c r="J71" s="12"/>
      <c r="K71"/>
    </row>
    <row r="72" spans="2:11">
      <c r="B72" s="35"/>
      <c r="C72" s="46" t="s">
        <v>42</v>
      </c>
      <c r="D72" s="59">
        <v>4.68</v>
      </c>
      <c r="E72" s="59">
        <v>0.3</v>
      </c>
      <c r="F72" s="65">
        <v>90</v>
      </c>
      <c r="G72" s="66"/>
      <c r="H72" s="62"/>
      <c r="I72" s="63"/>
      <c r="J72" s="12"/>
      <c r="K72"/>
    </row>
    <row r="73" spans="2:11">
      <c r="B73" s="35"/>
      <c r="C73" s="18" t="s">
        <v>58</v>
      </c>
      <c r="D73" s="59">
        <v>4.8600000000000003</v>
      </c>
      <c r="E73" s="59">
        <v>0.4</v>
      </c>
      <c r="F73" s="65">
        <v>90</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v>28</v>
      </c>
      <c r="F78" s="130"/>
      <c r="G78" s="40">
        <f>+E78*4800</f>
        <v>134400</v>
      </c>
      <c r="H78" s="64">
        <v>28</v>
      </c>
      <c r="I78" s="40">
        <f>+H78*7500</f>
        <v>210000</v>
      </c>
      <c r="J78" s="53"/>
      <c r="K78"/>
    </row>
    <row r="79" spans="2:11">
      <c r="B79" s="35"/>
      <c r="C79" s="129" t="s">
        <v>67</v>
      </c>
      <c r="D79" s="129"/>
      <c r="E79" s="130">
        <v>29</v>
      </c>
      <c r="F79" s="130"/>
      <c r="G79" s="40">
        <f>+E79*12000</f>
        <v>348000</v>
      </c>
      <c r="H79" s="64">
        <v>29</v>
      </c>
      <c r="I79" s="40">
        <f>+H79*19000</f>
        <v>551000</v>
      </c>
      <c r="J79" s="53"/>
      <c r="K79"/>
    </row>
    <row r="80" spans="2:11">
      <c r="B80" s="35"/>
      <c r="C80" s="129" t="s">
        <v>68</v>
      </c>
      <c r="D80" s="129"/>
      <c r="E80" s="130">
        <v>2</v>
      </c>
      <c r="F80" s="130"/>
      <c r="G80" s="40">
        <f>+E80*9600</f>
        <v>19200</v>
      </c>
      <c r="H80" s="64">
        <v>2</v>
      </c>
      <c r="I80" s="40">
        <f>+H80*16000</f>
        <v>32000</v>
      </c>
      <c r="J80" s="53"/>
      <c r="K80"/>
    </row>
    <row r="81" spans="2:11">
      <c r="B81" s="35"/>
      <c r="C81" s="129" t="s">
        <v>69</v>
      </c>
      <c r="D81" s="129"/>
      <c r="E81" s="130">
        <v>2</v>
      </c>
      <c r="F81" s="130"/>
      <c r="G81" s="40">
        <f>+E81*6000</f>
        <v>12000</v>
      </c>
      <c r="H81" s="64">
        <v>2</v>
      </c>
      <c r="I81" s="40">
        <f>+H81*11000</f>
        <v>22000</v>
      </c>
      <c r="J81" s="53"/>
      <c r="K81"/>
    </row>
    <row r="82" spans="2:11">
      <c r="B82" s="35"/>
      <c r="C82" s="129" t="s">
        <v>70</v>
      </c>
      <c r="D82" s="129"/>
      <c r="E82" s="130">
        <v>31</v>
      </c>
      <c r="F82" s="130"/>
      <c r="G82" s="40">
        <f>+E82*4800</f>
        <v>148800</v>
      </c>
      <c r="H82" s="64">
        <v>31</v>
      </c>
      <c r="I82" s="40">
        <f>+H82*10000</f>
        <v>310000</v>
      </c>
      <c r="J82" s="53"/>
      <c r="K82"/>
    </row>
    <row r="83" spans="2:11">
      <c r="B83" s="35"/>
      <c r="C83" s="122" t="s">
        <v>71</v>
      </c>
      <c r="D83" s="122"/>
      <c r="E83" s="131">
        <f>SUM(E78:E82)</f>
        <v>92</v>
      </c>
      <c r="F83" s="131"/>
      <c r="G83" s="40">
        <f>SUM(G78:G82)</f>
        <v>662400</v>
      </c>
      <c r="H83" s="40">
        <f>SUM(H78:H82)</f>
        <v>92</v>
      </c>
      <c r="I83" s="40">
        <f>SUM(I78:I82)</f>
        <v>1125000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1665000</v>
      </c>
      <c r="F90" s="123"/>
      <c r="G90" s="31"/>
      <c r="H90" s="31"/>
      <c r="I90" s="31"/>
      <c r="J90" s="12"/>
      <c r="K90"/>
    </row>
    <row r="91" spans="2:11">
      <c r="B91" s="35"/>
      <c r="C91" s="122" t="s">
        <v>40</v>
      </c>
      <c r="D91" s="122"/>
      <c r="E91" s="123">
        <v>555000</v>
      </c>
      <c r="F91" s="123"/>
      <c r="G91" s="31"/>
      <c r="H91" s="31"/>
      <c r="I91" s="31"/>
      <c r="J91" s="12"/>
      <c r="K91"/>
    </row>
    <row r="92" spans="2:11">
      <c r="B92" s="35"/>
      <c r="C92" s="122" t="s">
        <v>42</v>
      </c>
      <c r="D92" s="122"/>
      <c r="E92" s="123">
        <v>555000</v>
      </c>
      <c r="F92" s="123"/>
      <c r="G92" s="31"/>
      <c r="H92" s="31"/>
      <c r="I92" s="31"/>
      <c r="J92" s="12"/>
      <c r="K92"/>
    </row>
    <row r="93" spans="2:11">
      <c r="B93" s="35"/>
      <c r="C93" s="122" t="s">
        <v>58</v>
      </c>
      <c r="D93" s="122"/>
      <c r="E93" s="123">
        <v>555000</v>
      </c>
      <c r="F93" s="123"/>
      <c r="G93" s="31"/>
      <c r="H93" s="31"/>
      <c r="I93" s="31"/>
      <c r="J93" s="12"/>
      <c r="K93"/>
    </row>
    <row r="94" spans="2:11">
      <c r="B94" s="10"/>
      <c r="C94" s="122" t="s">
        <v>71</v>
      </c>
      <c r="D94" s="122"/>
      <c r="E94" s="124">
        <f>SUM(E90:E93)</f>
        <v>3330000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3330000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4162500</v>
      </c>
      <c r="F104" s="123"/>
      <c r="G104" s="31"/>
      <c r="H104" s="31"/>
      <c r="I104" s="31"/>
      <c r="J104" s="12"/>
      <c r="K104"/>
    </row>
    <row r="105" spans="2:11">
      <c r="B105" s="35"/>
      <c r="C105" s="122" t="s">
        <v>40</v>
      </c>
      <c r="D105" s="122"/>
      <c r="E105" s="123">
        <v>1387500</v>
      </c>
      <c r="F105" s="123"/>
      <c r="G105" s="31"/>
      <c r="H105" s="31"/>
      <c r="I105" s="31"/>
      <c r="J105" s="12"/>
      <c r="K105"/>
    </row>
    <row r="106" spans="2:11">
      <c r="B106" s="35"/>
      <c r="C106" s="122" t="s">
        <v>42</v>
      </c>
      <c r="D106" s="122"/>
      <c r="E106" s="123">
        <v>1387500</v>
      </c>
      <c r="F106" s="123"/>
      <c r="G106" s="31"/>
      <c r="H106" s="31"/>
      <c r="I106" s="31"/>
      <c r="J106" s="12"/>
      <c r="K106"/>
    </row>
    <row r="107" spans="2:11">
      <c r="B107" s="35"/>
      <c r="C107" s="122" t="s">
        <v>58</v>
      </c>
      <c r="D107" s="122"/>
      <c r="E107" s="123">
        <v>1387500</v>
      </c>
      <c r="F107" s="123"/>
      <c r="G107" s="31"/>
      <c r="H107" s="31"/>
      <c r="I107" s="31"/>
      <c r="J107" s="12"/>
      <c r="K107"/>
    </row>
    <row r="108" spans="2:11">
      <c r="B108" s="10"/>
      <c r="C108" s="122" t="s">
        <v>71</v>
      </c>
      <c r="D108" s="122"/>
      <c r="E108" s="124">
        <f>SUM(E104:E107)</f>
        <v>8325000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8325000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33300000</v>
      </c>
      <c r="J124" s="76"/>
      <c r="K124"/>
    </row>
    <row r="125" spans="2:11">
      <c r="B125" s="22"/>
      <c r="C125" s="80"/>
      <c r="D125" s="82" t="s">
        <v>89</v>
      </c>
      <c r="E125" s="82"/>
      <c r="F125" s="82"/>
      <c r="G125" s="82"/>
      <c r="H125" s="82"/>
      <c r="I125" s="81">
        <f>+(E52*(E90+H90))+(E53*(E91+H91))+(E54*(E92+H92))+(E55*(E93+H93))</f>
        <v>2103450</v>
      </c>
      <c r="J125" s="76"/>
      <c r="K125"/>
    </row>
    <row r="126" spans="2:11">
      <c r="B126" s="22"/>
      <c r="C126" s="83" t="s">
        <v>90</v>
      </c>
      <c r="D126" s="83"/>
      <c r="E126" s="83"/>
      <c r="F126" s="83"/>
      <c r="G126" s="83"/>
      <c r="H126" s="83"/>
      <c r="I126" s="84">
        <f>+I124-I125</f>
        <v>31196550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6859800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2817180</v>
      </c>
      <c r="J130" s="76"/>
      <c r="K130"/>
    </row>
    <row r="131" spans="2:11">
      <c r="B131" s="22"/>
      <c r="C131" s="80"/>
      <c r="D131" s="82" t="s">
        <v>95</v>
      </c>
      <c r="E131" s="82"/>
      <c r="F131" s="82"/>
      <c r="G131" s="82"/>
      <c r="H131" s="82"/>
      <c r="I131" s="81">
        <f>+((E90+E91+E92+H90+H91+H92)*0.01)+((E93+H93)*0.03)</f>
        <v>44400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9721380</v>
      </c>
      <c r="J135" s="85"/>
      <c r="K135"/>
    </row>
    <row r="136" spans="2:11">
      <c r="B136" s="22"/>
      <c r="C136" s="89" t="s">
        <v>100</v>
      </c>
      <c r="D136" s="89"/>
      <c r="E136" s="89"/>
      <c r="F136" s="89"/>
      <c r="G136" s="89"/>
      <c r="H136" s="89"/>
      <c r="I136" s="90">
        <f>+I126-I135</f>
        <v>21475170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39918375</v>
      </c>
      <c r="J138" s="76"/>
      <c r="K138"/>
    </row>
    <row r="139" spans="2:11">
      <c r="B139" s="22"/>
      <c r="C139" s="80"/>
      <c r="D139" s="82" t="s">
        <v>89</v>
      </c>
      <c r="E139" s="82"/>
      <c r="F139" s="82"/>
      <c r="G139" s="82"/>
      <c r="H139" s="82"/>
      <c r="I139" s="81">
        <f>($E$70*($E$104+$H$104))+($E$71*($E$105+$H$105))+($E$72*($E$106+$H$106))+($E$73*($E$107+$H$107))</f>
        <v>2997000</v>
      </c>
      <c r="J139" s="76"/>
      <c r="K139"/>
    </row>
    <row r="140" spans="2:11">
      <c r="B140" s="22"/>
      <c r="C140" s="83" t="s">
        <v>102</v>
      </c>
      <c r="D140" s="83"/>
      <c r="E140" s="83"/>
      <c r="F140" s="83"/>
      <c r="G140" s="83"/>
      <c r="H140" s="83"/>
      <c r="I140" s="84">
        <f>+I138-I139</f>
        <v>36921375</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8075250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3377094.5249999999</v>
      </c>
      <c r="J144" s="76"/>
      <c r="K144"/>
    </row>
    <row r="145" spans="2:11">
      <c r="B145" s="22"/>
      <c r="C145" s="80"/>
      <c r="D145" s="82" t="s">
        <v>104</v>
      </c>
      <c r="E145" s="82"/>
      <c r="F145" s="82"/>
      <c r="G145" s="82"/>
      <c r="H145" s="82"/>
      <c r="I145" s="81">
        <f>((E104+E105+E106+H104+H105+H106)*0.01)+((E107+H107)*0.03)</f>
        <v>111000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11563344.525</v>
      </c>
      <c r="J149" s="85"/>
      <c r="K149"/>
    </row>
    <row r="150" spans="2:11">
      <c r="B150" s="22"/>
      <c r="C150" s="89" t="s">
        <v>106</v>
      </c>
      <c r="D150" s="89"/>
      <c r="E150" s="89"/>
      <c r="F150" s="89"/>
      <c r="G150" s="89"/>
      <c r="H150" s="89"/>
      <c r="I150" s="90">
        <f>+I140-I149</f>
        <v>25358030.475000001</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3294826.875</v>
      </c>
      <c r="J154" s="76"/>
      <c r="K154"/>
    </row>
    <row r="155" spans="2:11">
      <c r="B155" s="22"/>
      <c r="C155" s="80"/>
      <c r="D155" s="82" t="s">
        <v>111</v>
      </c>
      <c r="E155" s="82"/>
      <c r="F155" s="82"/>
      <c r="G155" s="82"/>
      <c r="H155" s="82"/>
      <c r="I155" s="81">
        <f>(50000*D46)+((D40+D41)*D46*I40)</f>
        <v>524000</v>
      </c>
      <c r="J155" s="76"/>
      <c r="K155"/>
    </row>
    <row r="156" spans="2:11">
      <c r="B156" s="22"/>
      <c r="C156" s="80"/>
      <c r="D156" s="82" t="s">
        <v>112</v>
      </c>
      <c r="E156" s="82"/>
      <c r="F156" s="82"/>
      <c r="G156" s="82"/>
      <c r="H156" s="82"/>
      <c r="I156" s="81">
        <f>(60000*D47)*I20</f>
        <v>420000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1787400</v>
      </c>
      <c r="J159" s="76"/>
      <c r="K159"/>
    </row>
    <row r="160" spans="2:11">
      <c r="B160" s="22"/>
      <c r="C160" s="80"/>
      <c r="D160" s="82" t="s">
        <v>116</v>
      </c>
      <c r="E160" s="82"/>
      <c r="F160" s="82"/>
      <c r="G160" s="82"/>
      <c r="H160" s="82"/>
      <c r="I160" s="81">
        <f>G83+(I83*I20)</f>
        <v>1787400</v>
      </c>
      <c r="J160" s="76"/>
      <c r="K160"/>
    </row>
    <row r="161" spans="2:11">
      <c r="B161" s="22"/>
      <c r="C161" s="87" t="s">
        <v>117</v>
      </c>
      <c r="D161" s="88"/>
      <c r="E161" s="88"/>
      <c r="F161" s="88"/>
      <c r="G161" s="88"/>
      <c r="H161" s="88"/>
      <c r="I161" s="84">
        <f>SUM(I152:I160)</f>
        <v>13803626.875</v>
      </c>
      <c r="J161" s="85"/>
      <c r="K161"/>
    </row>
    <row r="162" spans="2:11">
      <c r="B162" s="22"/>
      <c r="C162" s="89" t="s">
        <v>118</v>
      </c>
      <c r="D162" s="89"/>
      <c r="E162" s="89"/>
      <c r="F162" s="89"/>
      <c r="G162" s="89"/>
      <c r="H162" s="89"/>
      <c r="I162" s="90">
        <f>+I136+I150-I161</f>
        <v>33029573.600000001</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33029573.600000001</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60019573.599999994</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60019573.599999994</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86929573.599999994</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33029573.600000001</v>
      </c>
      <c r="I197" s="99">
        <v>0</v>
      </c>
      <c r="J197" s="76"/>
      <c r="K197"/>
    </row>
    <row r="198" spans="2:11">
      <c r="B198" s="22"/>
      <c r="C198" s="103" t="s">
        <v>156</v>
      </c>
      <c r="D198" s="104"/>
      <c r="E198" s="104"/>
      <c r="F198" s="104"/>
      <c r="G198" s="104"/>
      <c r="H198" s="90">
        <f>SUM(H195:H197)</f>
        <v>86929573.599999994</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cp:revision>1</cp:revision>
  <dcterms:created xsi:type="dcterms:W3CDTF">2014-01-15T13:10:55Z</dcterms:created>
  <dcterms:modified xsi:type="dcterms:W3CDTF">2018-01-30T08:58:26Z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