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6" tabRatio="5"/>
  </bookViews>
  <sheets>
    <sheet name="MMT31" sheetId="1" r:id="rId1"/>
  </sheets>
  <calcPr calcId="125725" iterateDelta="1E-4"/>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E108"/>
  <c r="G108"/>
  <c r="H108"/>
  <c r="I108"/>
  <c r="H110"/>
  <c r="I124"/>
  <c r="I125"/>
  <c r="I128"/>
  <c r="I129"/>
  <c r="I130"/>
  <c r="I131"/>
  <c r="I132"/>
  <c r="I133"/>
  <c r="I134"/>
  <c r="I138"/>
  <c r="I139"/>
  <c r="I142"/>
  <c r="I143"/>
  <c r="I144"/>
  <c r="I145"/>
  <c r="I146"/>
  <c r="I147"/>
  <c r="I148"/>
  <c r="I152"/>
  <c r="I155"/>
  <c r="I156"/>
  <c r="I157"/>
  <c r="I158"/>
  <c r="I164"/>
  <c r="I166"/>
  <c r="I167"/>
  <c r="I170"/>
  <c r="I174"/>
  <c r="H179"/>
  <c r="I183"/>
  <c r="H185"/>
  <c r="H186"/>
  <c r="I186"/>
  <c r="I187"/>
  <c r="H189"/>
  <c r="H119"/>
  <c r="H190"/>
  <c r="I190"/>
  <c r="H191"/>
  <c r="H192"/>
  <c r="I192"/>
  <c r="I193"/>
  <c r="H196"/>
  <c r="I198"/>
  <c r="H193"/>
  <c r="I149" l="1"/>
  <c r="I154"/>
  <c r="I161" s="1"/>
  <c r="H112"/>
  <c r="G182" s="1"/>
  <c r="I135"/>
  <c r="I136" s="1"/>
  <c r="I126"/>
  <c r="H98"/>
  <c r="G181" s="1"/>
  <c r="H180" s="1"/>
  <c r="I83"/>
  <c r="G83"/>
  <c r="I140"/>
  <c r="G65"/>
  <c r="I159" s="1"/>
  <c r="I150" l="1"/>
  <c r="I162" s="1"/>
  <c r="I175" s="1"/>
  <c r="H178" s="1"/>
  <c r="H183" s="1"/>
  <c r="H187" s="1"/>
  <c r="I160"/>
  <c r="H197" l="1"/>
  <c r="H198"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<sst xmlns="http://schemas.openxmlformats.org/spreadsheetml/2006/main" count="223" uniqueCount="160">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</sst>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10"/>
        <bgColor indexed="16"/>
      </patternFill>
    </fill>
    <fill>
      <patternFill patternType="solid">
        <fgColor indexed="59"/>
        <bgColor indexed="63"/>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9"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10"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243840</xdr:colOff>
      <xdr:row>0</xdr:row>
      <xdr:rowOff>0</xdr:rowOff>
    </xdr:from>
    <xdr:to>
      <xdr:col>4</xdr:col>
      <xdr:colOff>22860</xdr:colOff>
      <xdr:row>0</xdr:row>
      <xdr:rowOff>495300</xdr:rowOff>
    </xdr:to>
    <xdr:pic>
      <xdr:nvPicPr>
        <xdr:cNvPr id="1028"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43840" y="0"/>
          <a:ext cx="1996440" cy="495300"/>
        </a:xfrm>
        <a:prstGeom prst="rect">
          <a:avLst/>
        </a:prstGeom>
        <a:noFill/>
        <a:ln w="9360">
          <a:noFill/>
          <a:round/>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65536"/>
  <sheetViews>
    <sheetView tabSelected="1" topLeftCell="A24" zoomScale="140" zoomScaleNormal="140" zoomScaleSheetLayoutView="120" workbookViewId="0">
      <selection activeCell="I40" sqref="I40"/>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77734375" style="1" customWidth="1"/>
    <col min="9" max="9" width="18.44140625" style="1" customWidth="1"/>
    <col min="10" max="10" width="3.44140625" style="1" customWidth="1"/>
    <col min="11" max="11" width="13" style="1" customWidth="1"/>
    <col min="12" max="229" width="11.554687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2"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v>3350000</v>
      </c>
      <c r="I34" s="30">
        <v>8375000</v>
      </c>
      <c r="J34" s="12"/>
    </row>
    <row r="35" spans="2:11" ht="12.75" customHeight="1">
      <c r="B35" s="10"/>
      <c r="C35" s="114" t="s">
        <v>36</v>
      </c>
      <c r="D35" s="114"/>
      <c r="E35" s="114"/>
      <c r="F35" s="114"/>
      <c r="G35" s="114"/>
      <c r="H35" s="35">
        <f>+H33+H34</f>
        <v>3350000</v>
      </c>
      <c r="I35" s="35">
        <f>+I33+I34</f>
        <v>8375000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v>2</v>
      </c>
      <c r="E40" s="115"/>
      <c r="F40" s="11"/>
      <c r="G40" s="116" t="s">
        <v>41</v>
      </c>
      <c r="H40" s="116"/>
      <c r="I40" s="30">
        <v>26350</v>
      </c>
      <c r="J40" s="12"/>
    </row>
    <row r="41" spans="2:11" ht="12.75" customHeight="1">
      <c r="B41" s="10"/>
      <c r="C41" s="18" t="s">
        <v>42</v>
      </c>
      <c r="D41" s="115">
        <v>1</v>
      </c>
      <c r="E41" s="115"/>
      <c r="F41" s="11"/>
      <c r="G41" s="116" t="s">
        <v>43</v>
      </c>
      <c r="H41" s="116"/>
      <c r="I41" s="43">
        <v>0.6</v>
      </c>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4</v>
      </c>
      <c r="E46" s="11"/>
      <c r="F46" s="117" t="s">
        <v>47</v>
      </c>
      <c r="G46" s="117"/>
      <c r="H46" s="117"/>
      <c r="I46" s="30"/>
      <c r="J46" s="12"/>
    </row>
    <row r="47" spans="2:11" ht="12.75" customHeight="1">
      <c r="B47" s="10"/>
      <c r="C47" s="18" t="s">
        <v>48</v>
      </c>
      <c r="D47" s="48">
        <v>6</v>
      </c>
      <c r="E47" s="11"/>
      <c r="F47" s="11"/>
      <c r="G47" s="11"/>
      <c r="H47" s="11"/>
      <c r="I47" s="11"/>
      <c r="J47" s="12"/>
    </row>
    <row r="48" spans="2:11" ht="12.75" customHeight="1">
      <c r="B48" s="27"/>
      <c r="C48" s="28"/>
      <c r="D48" s="28"/>
      <c r="E48" s="28"/>
      <c r="F48" s="28"/>
      <c r="G48" s="28"/>
      <c r="H48" s="28"/>
      <c r="I48" s="28"/>
      <c r="J48" s="29"/>
    </row>
    <row r="49" spans="2:11" ht="12.75" customHeight="1">
      <c r="B49" s="112" t="s">
        <v>49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10</v>
      </c>
      <c r="E52" s="52">
        <v>0.5</v>
      </c>
      <c r="F52" s="53">
        <v>88</v>
      </c>
      <c r="G52" s="54"/>
      <c r="H52" s="55"/>
      <c r="I52" s="56"/>
      <c r="J52" s="12"/>
    </row>
    <row r="53" spans="2:11" ht="12.75" customHeight="1">
      <c r="B53" s="10"/>
      <c r="C53" s="41" t="s">
        <v>40</v>
      </c>
      <c r="D53" s="52">
        <v>10</v>
      </c>
      <c r="E53" s="52">
        <v>0.5</v>
      </c>
      <c r="F53" s="53">
        <v>88</v>
      </c>
      <c r="G53" s="54"/>
      <c r="H53" s="55"/>
      <c r="I53" s="56"/>
      <c r="J53" s="12"/>
    </row>
    <row r="54" spans="2:11" ht="12.75" customHeight="1">
      <c r="B54" s="10"/>
      <c r="C54" s="41" t="s">
        <v>42</v>
      </c>
      <c r="D54" s="52">
        <v>10</v>
      </c>
      <c r="E54" s="52">
        <v>0.5</v>
      </c>
      <c r="F54" s="53">
        <v>88</v>
      </c>
      <c r="G54" s="54"/>
      <c r="H54" s="55"/>
      <c r="I54" s="56"/>
      <c r="J54" s="12"/>
    </row>
    <row r="55" spans="2:11" ht="12.75" customHeight="1">
      <c r="B55" s="10"/>
      <c r="C55" s="18" t="s">
        <v>58</v>
      </c>
      <c r="D55" s="52">
        <v>10</v>
      </c>
      <c r="E55" s="52">
        <v>0.5</v>
      </c>
      <c r="F55" s="53">
        <v>88</v>
      </c>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59</v>
      </c>
      <c r="F57" s="119"/>
      <c r="G57" s="119"/>
      <c r="H57" s="119" t="s">
        <v>60</v>
      </c>
      <c r="I57" s="119"/>
      <c r="J57" s="12"/>
    </row>
    <row r="58" spans="2:11" ht="12.75" customHeight="1">
      <c r="B58" s="10"/>
      <c r="C58" s="120" t="s">
        <v>61</v>
      </c>
      <c r="D58" s="120"/>
      <c r="E58" s="121"/>
      <c r="F58" s="121"/>
      <c r="G58" s="121"/>
      <c r="H58" s="121"/>
      <c r="I58" s="121"/>
      <c r="J58" s="12"/>
    </row>
    <row r="59" spans="2:11" ht="12.75" customHeight="1">
      <c r="B59" s="10"/>
      <c r="C59" s="120" t="s">
        <v>62</v>
      </c>
      <c r="D59" s="120"/>
      <c r="E59" s="119" t="s">
        <v>63</v>
      </c>
      <c r="F59" s="119"/>
      <c r="G59" s="32" t="s">
        <v>64</v>
      </c>
      <c r="H59" s="32" t="s">
        <v>63</v>
      </c>
      <c r="I59" s="32" t="s">
        <v>65</v>
      </c>
      <c r="J59" s="12"/>
      <c r="K59" s="34"/>
    </row>
    <row r="60" spans="2:11" ht="12.75" customHeight="1">
      <c r="B60" s="10"/>
      <c r="C60" s="114" t="s">
        <v>66</v>
      </c>
      <c r="D60" s="114"/>
      <c r="E60" s="122"/>
      <c r="F60" s="122"/>
      <c r="G60" s="35">
        <f>+E60*4800</f>
        <v>0</v>
      </c>
      <c r="H60" s="57"/>
      <c r="I60" s="35">
        <f>+H60*7500</f>
        <v>0</v>
      </c>
      <c r="J60" s="12"/>
    </row>
    <row r="61" spans="2:11" ht="12.75" customHeight="1">
      <c r="B61" s="10"/>
      <c r="C61" s="114" t="s">
        <v>67</v>
      </c>
      <c r="D61" s="114"/>
      <c r="E61" s="122">
        <v>32</v>
      </c>
      <c r="F61" s="122"/>
      <c r="G61" s="35">
        <f>+E61*12000</f>
        <v>384000</v>
      </c>
      <c r="H61" s="57">
        <v>32</v>
      </c>
      <c r="I61" s="35">
        <f>+H61*19000</f>
        <v>608000</v>
      </c>
      <c r="J61" s="12"/>
    </row>
    <row r="62" spans="2:11" ht="12.75" customHeight="1">
      <c r="B62" s="10"/>
      <c r="C62" s="114" t="s">
        <v>68</v>
      </c>
      <c r="D62" s="114"/>
      <c r="E62" s="122">
        <v>29</v>
      </c>
      <c r="F62" s="122"/>
      <c r="G62" s="35">
        <f>+E62*9600</f>
        <v>278400</v>
      </c>
      <c r="H62" s="57">
        <v>29</v>
      </c>
      <c r="I62" s="35">
        <f>+H62*16000</f>
        <v>464000</v>
      </c>
      <c r="J62" s="12"/>
    </row>
    <row r="63" spans="2:11" ht="12.75" customHeight="1">
      <c r="B63" s="10"/>
      <c r="C63" s="114" t="s">
        <v>69</v>
      </c>
      <c r="D63" s="114"/>
      <c r="E63" s="122">
        <v>28</v>
      </c>
      <c r="F63" s="122"/>
      <c r="G63" s="35">
        <f>+E63*6000</f>
        <v>168000</v>
      </c>
      <c r="H63" s="57">
        <v>28</v>
      </c>
      <c r="I63" s="35">
        <f>+H63*11000</f>
        <v>308000</v>
      </c>
      <c r="J63" s="12"/>
    </row>
    <row r="64" spans="2:11" ht="12.75" customHeight="1">
      <c r="B64" s="10"/>
      <c r="C64" s="114" t="s">
        <v>70</v>
      </c>
      <c r="D64" s="114"/>
      <c r="E64" s="122"/>
      <c r="F64" s="122"/>
      <c r="G64" s="35">
        <f>+E64*4800</f>
        <v>0</v>
      </c>
      <c r="H64" s="57"/>
      <c r="I64" s="35">
        <f>+H64*10000</f>
        <v>0</v>
      </c>
      <c r="J64" s="12"/>
    </row>
    <row r="65" spans="2:10" ht="12.75" customHeight="1">
      <c r="B65" s="10"/>
      <c r="C65" s="123" t="s">
        <v>71</v>
      </c>
      <c r="D65" s="123"/>
      <c r="E65" s="124">
        <f>SUM(E60:E64)</f>
        <v>89</v>
      </c>
      <c r="F65" s="124"/>
      <c r="G65" s="35">
        <f>SUM(G60:G64)</f>
        <v>830400</v>
      </c>
      <c r="H65" s="35">
        <f>SUM(H60:H64)</f>
        <v>89</v>
      </c>
      <c r="I65" s="35">
        <f>SUM(I60:I64)</f>
        <v>1380000</v>
      </c>
      <c r="J65" s="12"/>
    </row>
    <row r="66" spans="2:10" ht="12.75" customHeight="1">
      <c r="B66" s="27"/>
      <c r="C66" s="28"/>
      <c r="D66" s="28"/>
      <c r="E66" s="28"/>
      <c r="F66" s="28"/>
      <c r="G66" s="28"/>
      <c r="H66" s="28"/>
      <c r="I66" s="28"/>
      <c r="J66" s="29"/>
    </row>
    <row r="67" spans="2:10" ht="12.75" customHeight="1">
      <c r="B67" s="112" t="s">
        <v>72</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6</v>
      </c>
      <c r="E70" s="52">
        <v>0.23</v>
      </c>
      <c r="F70" s="58">
        <v>90</v>
      </c>
      <c r="G70" s="59"/>
      <c r="H70" s="55"/>
      <c r="I70" s="56"/>
      <c r="J70" s="12"/>
    </row>
    <row r="71" spans="2:10" ht="12.75" customHeight="1">
      <c r="B71" s="10"/>
      <c r="C71" s="41" t="s">
        <v>40</v>
      </c>
      <c r="D71" s="52">
        <v>6</v>
      </c>
      <c r="E71" s="52">
        <v>0.23</v>
      </c>
      <c r="F71" s="58">
        <v>90</v>
      </c>
      <c r="G71" s="59"/>
      <c r="H71" s="55"/>
      <c r="I71" s="56"/>
      <c r="J71" s="12"/>
    </row>
    <row r="72" spans="2:10" ht="12.75" customHeight="1">
      <c r="B72" s="10"/>
      <c r="C72" s="41" t="s">
        <v>42</v>
      </c>
      <c r="D72" s="52">
        <v>6</v>
      </c>
      <c r="E72" s="52">
        <v>0.23</v>
      </c>
      <c r="F72" s="58">
        <v>90</v>
      </c>
      <c r="G72" s="59"/>
      <c r="H72" s="55"/>
      <c r="I72" s="56"/>
      <c r="J72" s="12"/>
    </row>
    <row r="73" spans="2:10" ht="12.75" customHeight="1">
      <c r="B73" s="10"/>
      <c r="C73" s="18" t="s">
        <v>58</v>
      </c>
      <c r="D73" s="52">
        <v>6</v>
      </c>
      <c r="E73" s="52">
        <v>0.23</v>
      </c>
      <c r="F73" s="58">
        <v>90</v>
      </c>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59</v>
      </c>
      <c r="F75" s="119"/>
      <c r="G75" s="119"/>
      <c r="H75" s="119" t="s">
        <v>60</v>
      </c>
      <c r="I75" s="119"/>
      <c r="J75" s="12"/>
    </row>
    <row r="76" spans="2:10" ht="12.75" customHeight="1">
      <c r="B76" s="10"/>
      <c r="C76" s="120" t="s">
        <v>61</v>
      </c>
      <c r="D76" s="120"/>
      <c r="E76" s="121"/>
      <c r="F76" s="121"/>
      <c r="G76" s="121"/>
      <c r="H76" s="121"/>
      <c r="I76" s="121"/>
      <c r="J76" s="12"/>
    </row>
    <row r="77" spans="2:10" ht="12.75" customHeight="1">
      <c r="B77" s="10"/>
      <c r="C77" s="120" t="s">
        <v>62</v>
      </c>
      <c r="D77" s="120"/>
      <c r="E77" s="119" t="s">
        <v>63</v>
      </c>
      <c r="F77" s="119"/>
      <c r="G77" s="32" t="s">
        <v>64</v>
      </c>
      <c r="H77" s="32" t="s">
        <v>63</v>
      </c>
      <c r="I77" s="32" t="s">
        <v>65</v>
      </c>
      <c r="J77" s="12"/>
    </row>
    <row r="78" spans="2:10" ht="12.75" customHeight="1">
      <c r="B78" s="10"/>
      <c r="C78" s="114" t="s">
        <v>66</v>
      </c>
      <c r="D78" s="114"/>
      <c r="E78" s="122"/>
      <c r="F78" s="122"/>
      <c r="G78" s="35">
        <f>+E78*4800</f>
        <v>0</v>
      </c>
      <c r="H78" s="57"/>
      <c r="I78" s="35">
        <f>+H78*7500</f>
        <v>0</v>
      </c>
      <c r="J78" s="12"/>
    </row>
    <row r="79" spans="2:10" ht="12.75" customHeight="1">
      <c r="B79" s="10"/>
      <c r="C79" s="114" t="s">
        <v>67</v>
      </c>
      <c r="D79" s="114"/>
      <c r="E79" s="122">
        <v>32</v>
      </c>
      <c r="F79" s="122"/>
      <c r="G79" s="35">
        <f>+E79*12000</f>
        <v>384000</v>
      </c>
      <c r="H79" s="57">
        <v>32</v>
      </c>
      <c r="I79" s="35">
        <f>+H79*19000</f>
        <v>608000</v>
      </c>
      <c r="J79" s="12"/>
    </row>
    <row r="80" spans="2:10" ht="12.75" customHeight="1">
      <c r="B80" s="10"/>
      <c r="C80" s="114" t="s">
        <v>68</v>
      </c>
      <c r="D80" s="114"/>
      <c r="E80" s="122">
        <v>29</v>
      </c>
      <c r="F80" s="122"/>
      <c r="G80" s="35">
        <f>+E80*9600</f>
        <v>278400</v>
      </c>
      <c r="H80" s="57">
        <v>29</v>
      </c>
      <c r="I80" s="35">
        <f>+H80*16000</f>
        <v>464000</v>
      </c>
      <c r="J80" s="12"/>
    </row>
    <row r="81" spans="2:10" ht="12.75" customHeight="1">
      <c r="B81" s="10"/>
      <c r="C81" s="114" t="s">
        <v>69</v>
      </c>
      <c r="D81" s="114"/>
      <c r="E81" s="122">
        <v>28</v>
      </c>
      <c r="F81" s="122"/>
      <c r="G81" s="35">
        <f>+E81*6000</f>
        <v>168000</v>
      </c>
      <c r="H81" s="57">
        <v>28</v>
      </c>
      <c r="I81" s="35">
        <f>+H81*11000</f>
        <v>308000</v>
      </c>
      <c r="J81" s="12"/>
    </row>
    <row r="82" spans="2:10" ht="12.75" customHeight="1">
      <c r="B82" s="10"/>
      <c r="C82" s="114" t="s">
        <v>70</v>
      </c>
      <c r="D82" s="114"/>
      <c r="E82" s="122"/>
      <c r="F82" s="122"/>
      <c r="G82" s="35">
        <f>+E82*4800</f>
        <v>0</v>
      </c>
      <c r="H82" s="57"/>
      <c r="I82" s="35">
        <f>+H82*10000</f>
        <v>0</v>
      </c>
      <c r="J82" s="12"/>
    </row>
    <row r="83" spans="2:10" ht="12.75" customHeight="1">
      <c r="B83" s="10"/>
      <c r="C83" s="123" t="s">
        <v>71</v>
      </c>
      <c r="D83" s="123"/>
      <c r="E83" s="124">
        <f>SUM(E78:E82)</f>
        <v>89</v>
      </c>
      <c r="F83" s="124"/>
      <c r="G83" s="35">
        <f>SUM(G78:G82)</f>
        <v>830400</v>
      </c>
      <c r="H83" s="35">
        <f>SUM(H78:H82)</f>
        <v>89</v>
      </c>
      <c r="I83" s="35">
        <f>SUM(I78:I82)</f>
        <v>1380000</v>
      </c>
      <c r="J83" s="12"/>
    </row>
    <row r="84" spans="2:10" ht="12.75" customHeight="1">
      <c r="B84" s="27"/>
      <c r="C84" s="28"/>
      <c r="D84" s="28"/>
      <c r="E84" s="28"/>
      <c r="F84" s="28"/>
      <c r="G84" s="28"/>
      <c r="H84" s="28"/>
      <c r="I84" s="28"/>
      <c r="J84" s="29"/>
    </row>
    <row r="85" spans="2:10" ht="12.75" customHeight="1"/>
    <row r="86" spans="2:10" ht="12.75" customHeight="1">
      <c r="B86" s="125" t="s">
        <v>73</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74</v>
      </c>
      <c r="F88" s="119"/>
      <c r="G88" s="119"/>
      <c r="H88" s="119" t="s">
        <v>75</v>
      </c>
      <c r="I88" s="119"/>
      <c r="J88" s="12"/>
    </row>
    <row r="89" spans="2:10" ht="16.5" customHeight="1">
      <c r="B89" s="10"/>
      <c r="C89" s="120" t="s">
        <v>50</v>
      </c>
      <c r="D89" s="120"/>
      <c r="E89" s="126" t="s">
        <v>71</v>
      </c>
      <c r="F89" s="126"/>
      <c r="G89" s="61" t="s">
        <v>76</v>
      </c>
      <c r="H89" s="51" t="s">
        <v>71</v>
      </c>
      <c r="I89" s="61" t="s">
        <v>76</v>
      </c>
      <c r="J89" s="12"/>
    </row>
    <row r="90" spans="2:10" ht="12.75" customHeight="1">
      <c r="B90" s="10"/>
      <c r="C90" s="123" t="s">
        <v>57</v>
      </c>
      <c r="D90" s="123"/>
      <c r="E90" s="127">
        <v>1350000</v>
      </c>
      <c r="F90" s="127"/>
      <c r="G90" s="30">
        <v>1350000</v>
      </c>
      <c r="H90" s="30"/>
      <c r="I90" s="30"/>
      <c r="J90" s="12"/>
    </row>
    <row r="91" spans="2:10" ht="12.75" customHeight="1">
      <c r="B91" s="10"/>
      <c r="C91" s="123" t="s">
        <v>40</v>
      </c>
      <c r="D91" s="123"/>
      <c r="E91" s="127">
        <v>400000</v>
      </c>
      <c r="F91" s="127"/>
      <c r="G91" s="30">
        <v>400000</v>
      </c>
      <c r="H91" s="30"/>
      <c r="I91" s="30"/>
      <c r="J91" s="12"/>
    </row>
    <row r="92" spans="2:10" ht="12.75" customHeight="1">
      <c r="B92" s="10"/>
      <c r="C92" s="123" t="s">
        <v>42</v>
      </c>
      <c r="D92" s="123"/>
      <c r="E92" s="127">
        <v>200000</v>
      </c>
      <c r="F92" s="127"/>
      <c r="G92" s="30">
        <v>200000</v>
      </c>
      <c r="H92" s="30"/>
      <c r="I92" s="30"/>
      <c r="J92" s="12"/>
    </row>
    <row r="93" spans="2:10" ht="12.75" customHeight="1">
      <c r="B93" s="10"/>
      <c r="C93" s="123" t="s">
        <v>58</v>
      </c>
      <c r="D93" s="123"/>
      <c r="E93" s="127">
        <v>1400000</v>
      </c>
      <c r="F93" s="127"/>
      <c r="G93" s="30">
        <v>1400000</v>
      </c>
      <c r="H93" s="30"/>
      <c r="I93" s="30"/>
      <c r="J93" s="12"/>
    </row>
    <row r="94" spans="2:10" ht="12.75" customHeight="1">
      <c r="B94" s="10"/>
      <c r="C94" s="123" t="s">
        <v>71</v>
      </c>
      <c r="D94" s="123"/>
      <c r="E94" s="124">
        <f>SUM(E90:E93)</f>
        <v>3350000</v>
      </c>
      <c r="F94" s="124"/>
      <c r="G94" s="62">
        <f>SUM(G90:G93)</f>
        <v>3350000</v>
      </c>
      <c r="H94" s="62">
        <f>SUM(H90:H93)</f>
        <v>0</v>
      </c>
      <c r="I94" s="62">
        <f>SUM(I90:I93)</f>
        <v>0</v>
      </c>
      <c r="J94" s="12"/>
    </row>
    <row r="95" spans="2:10" ht="12.75" customHeight="1">
      <c r="B95" s="10"/>
      <c r="C95" s="60"/>
      <c r="D95" s="60"/>
      <c r="E95" s="60"/>
      <c r="F95" s="60"/>
      <c r="G95" s="60"/>
      <c r="H95" s="60"/>
      <c r="I95" s="60"/>
      <c r="J95" s="12"/>
    </row>
    <row r="96" spans="2:10" ht="12.75" customHeight="1">
      <c r="B96" s="10"/>
      <c r="C96" s="116" t="s">
        <v>77</v>
      </c>
      <c r="D96" s="116"/>
      <c r="E96" s="116"/>
      <c r="F96" s="116"/>
      <c r="G96" s="116"/>
      <c r="H96" s="62">
        <f>+E94+H94</f>
        <v>3350000</v>
      </c>
      <c r="I96" s="60"/>
      <c r="J96" s="12"/>
    </row>
    <row r="97" spans="2:10" ht="12.75" customHeight="1">
      <c r="B97" s="10"/>
      <c r="C97" s="116" t="s">
        <v>78</v>
      </c>
      <c r="D97" s="116"/>
      <c r="E97" s="116"/>
      <c r="F97" s="116"/>
      <c r="G97" s="116"/>
      <c r="H97" s="63"/>
      <c r="I97" s="60"/>
      <c r="J97" s="12"/>
    </row>
    <row r="98" spans="2:10" ht="12.75" customHeight="1">
      <c r="B98" s="10"/>
      <c r="C98" s="116" t="s">
        <v>79</v>
      </c>
      <c r="D98" s="116"/>
      <c r="E98" s="116"/>
      <c r="F98" s="116"/>
      <c r="G98" s="116"/>
      <c r="H98" s="62">
        <f>+H35-H96</f>
        <v>0</v>
      </c>
      <c r="I98" s="60"/>
      <c r="J98" s="12"/>
    </row>
    <row r="99" spans="2:10" ht="12.75" customHeight="1">
      <c r="B99" s="27"/>
      <c r="C99" s="28"/>
      <c r="D99" s="28"/>
      <c r="E99" s="28"/>
      <c r="F99" s="28"/>
      <c r="G99" s="28"/>
      <c r="H99" s="28"/>
      <c r="I99" s="28"/>
      <c r="J99" s="29"/>
    </row>
    <row r="100" spans="2:10" ht="12.75" customHeight="1">
      <c r="B100" s="125" t="s">
        <v>80</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74</v>
      </c>
      <c r="F102" s="119"/>
      <c r="G102" s="119"/>
      <c r="H102" s="119" t="s">
        <v>75</v>
      </c>
      <c r="I102" s="119"/>
      <c r="J102" s="12"/>
    </row>
    <row r="103" spans="2:10" ht="16.5" customHeight="1">
      <c r="B103" s="10"/>
      <c r="C103" s="120" t="s">
        <v>50</v>
      </c>
      <c r="D103" s="120"/>
      <c r="E103" s="126" t="s">
        <v>71</v>
      </c>
      <c r="F103" s="126"/>
      <c r="G103" s="61" t="s">
        <v>76</v>
      </c>
      <c r="H103" s="51" t="s">
        <v>71</v>
      </c>
      <c r="I103" s="61" t="s">
        <v>76</v>
      </c>
      <c r="J103" s="12"/>
    </row>
    <row r="104" spans="2:10" ht="12.75" customHeight="1">
      <c r="B104" s="10"/>
      <c r="C104" s="123" t="s">
        <v>57</v>
      </c>
      <c r="D104" s="123"/>
      <c r="E104" s="127">
        <v>3200000</v>
      </c>
      <c r="F104" s="127"/>
      <c r="G104" s="30">
        <v>3200000</v>
      </c>
      <c r="H104" s="30"/>
      <c r="I104" s="30"/>
      <c r="J104" s="12"/>
    </row>
    <row r="105" spans="2:10" ht="12.75" customHeight="1">
      <c r="B105" s="10"/>
      <c r="C105" s="123" t="s">
        <v>40</v>
      </c>
      <c r="D105" s="123"/>
      <c r="E105" s="127">
        <v>1250000</v>
      </c>
      <c r="F105" s="127"/>
      <c r="G105" s="30">
        <v>1250000</v>
      </c>
      <c r="H105" s="30"/>
      <c r="I105" s="30"/>
      <c r="J105" s="12"/>
    </row>
    <row r="106" spans="2:10" ht="12.75" customHeight="1">
      <c r="B106" s="10"/>
      <c r="C106" s="123" t="s">
        <v>42</v>
      </c>
      <c r="D106" s="123"/>
      <c r="E106" s="127">
        <v>750000</v>
      </c>
      <c r="F106" s="127"/>
      <c r="G106" s="30">
        <v>750000</v>
      </c>
      <c r="H106" s="30"/>
      <c r="I106" s="30"/>
      <c r="J106" s="12"/>
    </row>
    <row r="107" spans="2:10" ht="12.75" customHeight="1">
      <c r="B107" s="10"/>
      <c r="C107" s="123" t="s">
        <v>58</v>
      </c>
      <c r="D107" s="123"/>
      <c r="E107" s="127">
        <v>3175000</v>
      </c>
      <c r="F107" s="127"/>
      <c r="G107" s="30">
        <v>3175000</v>
      </c>
      <c r="H107" s="30"/>
      <c r="I107" s="30"/>
      <c r="J107" s="12"/>
    </row>
    <row r="108" spans="2:10" ht="12.75" customHeight="1">
      <c r="B108" s="10"/>
      <c r="C108" s="123" t="s">
        <v>71</v>
      </c>
      <c r="D108" s="123"/>
      <c r="E108" s="124">
        <f>SUM(E104:E107)</f>
        <v>8375000</v>
      </c>
      <c r="F108" s="124"/>
      <c r="G108" s="62">
        <f>SUM(G104:G107)</f>
        <v>8375000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6" t="s">
        <v>77</v>
      </c>
      <c r="D110" s="116"/>
      <c r="E110" s="116"/>
      <c r="F110" s="116"/>
      <c r="G110" s="116"/>
      <c r="H110" s="62">
        <f>+E108+H108</f>
        <v>8375000</v>
      </c>
      <c r="I110" s="11"/>
      <c r="J110" s="12"/>
    </row>
    <row r="111" spans="2:10" ht="12.75" customHeight="1">
      <c r="B111" s="10"/>
      <c r="C111" s="116" t="s">
        <v>78</v>
      </c>
      <c r="D111" s="116"/>
      <c r="E111" s="116"/>
      <c r="F111" s="116"/>
      <c r="G111" s="116"/>
      <c r="H111" s="63"/>
      <c r="I111" s="11"/>
      <c r="J111" s="12"/>
    </row>
    <row r="112" spans="2:10" ht="12.75" customHeight="1">
      <c r="B112" s="10"/>
      <c r="C112" s="116" t="s">
        <v>79</v>
      </c>
      <c r="D112" s="116"/>
      <c r="E112" s="116"/>
      <c r="F112" s="116"/>
      <c r="G112" s="116"/>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81</v>
      </c>
      <c r="C115" s="125"/>
      <c r="D115" s="125"/>
      <c r="E115" s="125"/>
      <c r="F115" s="125"/>
      <c r="G115" s="125"/>
      <c r="H115" s="125"/>
      <c r="I115" s="125"/>
      <c r="J115" s="125"/>
    </row>
    <row r="116" spans="2:10" ht="12.75" customHeight="1">
      <c r="B116" s="64"/>
      <c r="C116" s="128" t="s">
        <v>82</v>
      </c>
      <c r="D116" s="128"/>
      <c r="E116" s="128"/>
      <c r="F116" s="128"/>
      <c r="G116" s="128"/>
      <c r="H116" s="128"/>
      <c r="I116" s="128"/>
      <c r="J116" s="64"/>
    </row>
    <row r="117" spans="2:10" ht="12.75" customHeight="1">
      <c r="B117" s="11"/>
      <c r="C117" s="116" t="s">
        <v>83</v>
      </c>
      <c r="D117" s="116"/>
      <c r="E117" s="116"/>
      <c r="F117" s="116"/>
      <c r="G117" s="116"/>
      <c r="H117" s="42">
        <v>2.06</v>
      </c>
      <c r="I117" s="66"/>
      <c r="J117" s="60"/>
    </row>
    <row r="118" spans="2:10" ht="12.75" customHeight="1">
      <c r="B118" s="11"/>
      <c r="C118" s="116" t="s">
        <v>84</v>
      </c>
      <c r="D118" s="116"/>
      <c r="E118" s="116"/>
      <c r="F118" s="116"/>
      <c r="G118" s="116"/>
      <c r="H118" s="42">
        <v>0.97</v>
      </c>
      <c r="I118" s="66"/>
      <c r="J118" s="60"/>
    </row>
    <row r="119" spans="2:10" ht="12.75" customHeight="1">
      <c r="B119" s="11"/>
      <c r="C119" s="116" t="s">
        <v>85</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81</v>
      </c>
      <c r="C121" s="125"/>
      <c r="D121" s="125"/>
      <c r="E121" s="125"/>
      <c r="F121" s="125"/>
      <c r="G121" s="125"/>
      <c r="H121" s="125"/>
      <c r="I121" s="125"/>
      <c r="J121" s="125"/>
    </row>
    <row r="122" spans="2:10" ht="12.75" customHeight="1">
      <c r="B122" s="11"/>
      <c r="C122" s="128" t="s">
        <v>86</v>
      </c>
      <c r="D122" s="128"/>
      <c r="E122" s="128"/>
      <c r="F122" s="128"/>
      <c r="G122" s="128"/>
      <c r="H122" s="128"/>
      <c r="I122" s="128"/>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33500000</v>
      </c>
      <c r="J124" s="69"/>
    </row>
    <row r="125" spans="2:10" ht="12.75" customHeight="1">
      <c r="B125" s="11"/>
      <c r="C125" s="73"/>
      <c r="D125" s="75" t="s">
        <v>89</v>
      </c>
      <c r="E125" s="75"/>
      <c r="F125" s="75"/>
      <c r="G125" s="75"/>
      <c r="H125" s="75"/>
      <c r="I125" s="74">
        <f>+(E52*(E90+H90))+(E53*(E91+H91))+(E54*(E92+H92))+(E55*(E93+H93))</f>
        <v>1675000</v>
      </c>
      <c r="J125" s="69"/>
    </row>
    <row r="126" spans="2:10" ht="12.75" customHeight="1">
      <c r="B126" s="11"/>
      <c r="C126" s="76" t="s">
        <v>90</v>
      </c>
      <c r="D126" s="76"/>
      <c r="E126" s="76"/>
      <c r="F126" s="76"/>
      <c r="G126" s="76"/>
      <c r="H126" s="76"/>
      <c r="I126" s="77">
        <f>+I124-I125</f>
        <v>31825000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6901000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0</v>
      </c>
      <c r="J130" s="69"/>
    </row>
    <row r="131" spans="2:10" ht="12.75" customHeight="1">
      <c r="B131" s="11"/>
      <c r="C131" s="73"/>
      <c r="D131" s="75" t="s">
        <v>95</v>
      </c>
      <c r="E131" s="75"/>
      <c r="F131" s="75"/>
      <c r="G131" s="75"/>
      <c r="H131" s="75"/>
      <c r="I131" s="74">
        <f>+((E90+E91+E92+H90+H91+H92)*0.01)+((E93+H93)*0.03)</f>
        <v>61500</v>
      </c>
      <c r="J131" s="69"/>
    </row>
    <row r="132" spans="2:10" ht="12.75" customHeight="1">
      <c r="B132" s="11"/>
      <c r="C132" s="73"/>
      <c r="D132" s="75" t="s">
        <v>96</v>
      </c>
      <c r="E132" s="75"/>
      <c r="F132" s="75"/>
      <c r="G132" s="75"/>
      <c r="H132" s="75"/>
      <c r="I132" s="74">
        <f>+(G90+G91+G92+I90+I91+I92+G93+I93)*0.05</f>
        <v>167500</v>
      </c>
      <c r="J132" s="69"/>
    </row>
    <row r="133" spans="2:10" ht="12.75" customHeight="1">
      <c r="B133" s="11"/>
      <c r="C133" s="73"/>
      <c r="D133" s="75" t="s">
        <v>97</v>
      </c>
      <c r="E133" s="75"/>
      <c r="F133" s="75"/>
      <c r="G133" s="75"/>
      <c r="H133" s="75"/>
      <c r="I133" s="74">
        <f>((SUM(G90:G92)+SUM(I90:I92))*0.01)+((G93+I93)*0.02)</f>
        <v>47500</v>
      </c>
      <c r="J133" s="69"/>
    </row>
    <row r="134" spans="2:10" ht="12.75" customHeight="1">
      <c r="B134" s="11"/>
      <c r="C134" s="73"/>
      <c r="D134" s="75" t="s">
        <v>98</v>
      </c>
      <c r="E134" s="75"/>
      <c r="F134" s="75"/>
      <c r="G134" s="75"/>
      <c r="H134" s="75"/>
      <c r="I134" s="74">
        <f>+((G93+I93)*(H117+0.03))*0.02</f>
        <v>58520</v>
      </c>
      <c r="J134" s="69"/>
    </row>
    <row r="135" spans="2:10" ht="12.75" customHeight="1">
      <c r="B135" s="11"/>
      <c r="C135" s="80" t="s">
        <v>99</v>
      </c>
      <c r="D135" s="81"/>
      <c r="E135" s="81"/>
      <c r="F135" s="81"/>
      <c r="G135" s="81"/>
      <c r="H135" s="81"/>
      <c r="I135" s="77">
        <f>SUM(I128:I134)</f>
        <v>7236020</v>
      </c>
      <c r="J135" s="78"/>
    </row>
    <row r="136" spans="2:10" ht="12.75" customHeight="1">
      <c r="B136" s="11"/>
      <c r="C136" s="82" t="s">
        <v>100</v>
      </c>
      <c r="D136" s="82"/>
      <c r="E136" s="82"/>
      <c r="F136" s="82"/>
      <c r="G136" s="82"/>
      <c r="H136" s="82"/>
      <c r="I136" s="83">
        <f>+I126-I135</f>
        <v>24588980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50250000</v>
      </c>
      <c r="J138" s="69"/>
    </row>
    <row r="139" spans="2:10" ht="12.75" customHeight="1">
      <c r="B139" s="11"/>
      <c r="C139" s="73"/>
      <c r="D139" s="75" t="s">
        <v>89</v>
      </c>
      <c r="E139" s="75"/>
      <c r="F139" s="75"/>
      <c r="G139" s="75"/>
      <c r="H139" s="75"/>
      <c r="I139" s="74">
        <f>($E$70*($E$104+$H$104))+($E$71*($E$105+$H$105))+($E$72*($E$106+$H$106))+($E$73*($E$107+$H$107))</f>
        <v>1926250</v>
      </c>
      <c r="J139" s="69"/>
    </row>
    <row r="140" spans="2:10" ht="12.75" customHeight="1">
      <c r="B140" s="11"/>
      <c r="C140" s="76" t="s">
        <v>102</v>
      </c>
      <c r="D140" s="76"/>
      <c r="E140" s="76"/>
      <c r="F140" s="76"/>
      <c r="G140" s="76"/>
      <c r="H140" s="76"/>
      <c r="I140" s="77">
        <f>+I138-I139</f>
        <v>48323750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8123750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0</v>
      </c>
      <c r="J144" s="69"/>
    </row>
    <row r="145" spans="2:10" ht="12.75" customHeight="1">
      <c r="B145" s="11"/>
      <c r="C145" s="73"/>
      <c r="D145" s="75" t="s">
        <v>104</v>
      </c>
      <c r="E145" s="75"/>
      <c r="F145" s="75"/>
      <c r="G145" s="75"/>
      <c r="H145" s="75"/>
      <c r="I145" s="74">
        <f>((E104+E105+E106+H104+H105+H106)*0.01)+((E107+H107)*0.03)</f>
        <v>147250</v>
      </c>
      <c r="J145" s="69"/>
    </row>
    <row r="146" spans="2:10" ht="12.75" customHeight="1">
      <c r="B146" s="11"/>
      <c r="C146" s="73"/>
      <c r="D146" s="75" t="s">
        <v>96</v>
      </c>
      <c r="E146" s="75"/>
      <c r="F146" s="75"/>
      <c r="G146" s="75"/>
      <c r="H146" s="75"/>
      <c r="I146" s="74">
        <f>($G$104+$G$105+$G$106+$G$107+$I$104+$I$105+$I$106+$I$107)*0.05</f>
        <v>418750</v>
      </c>
      <c r="J146" s="69"/>
    </row>
    <row r="147" spans="2:10" ht="12.75" customHeight="1">
      <c r="B147" s="11"/>
      <c r="C147" s="73"/>
      <c r="D147" s="75" t="s">
        <v>97</v>
      </c>
      <c r="E147" s="75"/>
      <c r="F147" s="75"/>
      <c r="G147" s="75"/>
      <c r="H147" s="75"/>
      <c r="I147" s="74">
        <f>((SUM(G104:G106)+SUM(I104:I106))*0.01)+((G107+I107)*0.02)</f>
        <v>115500</v>
      </c>
      <c r="J147" s="69"/>
    </row>
    <row r="148" spans="2:10" ht="12.75" customHeight="1">
      <c r="B148" s="11"/>
      <c r="C148" s="73"/>
      <c r="D148" s="75" t="s">
        <v>98</v>
      </c>
      <c r="E148" s="75"/>
      <c r="F148" s="75"/>
      <c r="G148" s="75"/>
      <c r="H148" s="75"/>
      <c r="I148" s="74">
        <f>((G107+I107)*(H118+0.03))*0.02</f>
        <v>63500</v>
      </c>
      <c r="J148" s="69"/>
    </row>
    <row r="149" spans="2:10" ht="12.75" customHeight="1">
      <c r="B149" s="11"/>
      <c r="C149" s="80" t="s">
        <v>105</v>
      </c>
      <c r="D149" s="81"/>
      <c r="E149" s="81"/>
      <c r="F149" s="81"/>
      <c r="G149" s="81"/>
      <c r="H149" s="81"/>
      <c r="I149" s="77">
        <f>SUM(I142:I148)</f>
        <v>8868750</v>
      </c>
      <c r="J149" s="78"/>
    </row>
    <row r="150" spans="2:10" ht="12.75" customHeight="1">
      <c r="B150" s="11"/>
      <c r="C150" s="82" t="s">
        <v>106</v>
      </c>
      <c r="D150" s="82"/>
      <c r="E150" s="82"/>
      <c r="F150" s="82"/>
      <c r="G150" s="82"/>
      <c r="H150" s="82"/>
      <c r="I150" s="83">
        <f>+I140-I149</f>
        <v>39455000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3768750</v>
      </c>
      <c r="J154" s="69"/>
    </row>
    <row r="155" spans="2:10" ht="12.75" customHeight="1">
      <c r="B155" s="11"/>
      <c r="C155" s="73"/>
      <c r="D155" s="75" t="s">
        <v>111</v>
      </c>
      <c r="E155" s="75"/>
      <c r="F155" s="75"/>
      <c r="G155" s="75"/>
      <c r="H155" s="75"/>
      <c r="I155" s="74">
        <f>(50000*D46)+((D40+D41)*D46*I40)</f>
        <v>516200</v>
      </c>
      <c r="J155" s="69"/>
    </row>
    <row r="156" spans="2:10" ht="12.75" customHeight="1">
      <c r="B156" s="11"/>
      <c r="C156" s="73"/>
      <c r="D156" s="75" t="s">
        <v>112</v>
      </c>
      <c r="E156" s="75"/>
      <c r="F156" s="75"/>
      <c r="G156" s="75"/>
      <c r="H156" s="75"/>
      <c r="I156" s="74">
        <f>(60000*D47)*I20</f>
        <v>360000</v>
      </c>
      <c r="J156" s="69"/>
    </row>
    <row r="157" spans="2:10" ht="12.75" customHeight="1">
      <c r="B157" s="11"/>
      <c r="C157" s="73"/>
      <c r="D157" s="75" t="s">
        <v>113</v>
      </c>
      <c r="E157" s="75"/>
      <c r="F157" s="75"/>
      <c r="G157" s="75"/>
      <c r="H157" s="75"/>
      <c r="I157" s="74">
        <f>(((D53-E53)*G91)+((D54-E54)*G92)+((D71-E71)*G105)+((D72-E72)*G106))*(I41/100)</f>
        <v>103440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2210400</v>
      </c>
      <c r="J159" s="69"/>
    </row>
    <row r="160" spans="2:10" ht="12.75" customHeight="1">
      <c r="B160" s="11"/>
      <c r="C160" s="73"/>
      <c r="D160" s="75" t="s">
        <v>116</v>
      </c>
      <c r="E160" s="75"/>
      <c r="F160" s="75"/>
      <c r="G160" s="75"/>
      <c r="H160" s="75"/>
      <c r="I160" s="74">
        <f>G83+(I83*I20)</f>
        <v>2210400</v>
      </c>
      <c r="J160" s="69"/>
    </row>
    <row r="161" spans="2:11" ht="12.75" customHeight="1">
      <c r="B161" s="11"/>
      <c r="C161" s="80" t="s">
        <v>117</v>
      </c>
      <c r="D161" s="81"/>
      <c r="E161" s="81"/>
      <c r="F161" s="81"/>
      <c r="G161" s="81"/>
      <c r="H161" s="81"/>
      <c r="I161" s="77">
        <f>SUM(I152:I160)</f>
        <v>15159190</v>
      </c>
      <c r="J161" s="78"/>
    </row>
    <row r="162" spans="2:11" ht="12.75" customHeight="1">
      <c r="B162" s="11"/>
      <c r="C162" s="82" t="s">
        <v>118</v>
      </c>
      <c r="D162" s="82"/>
      <c r="E162" s="82"/>
      <c r="F162" s="82"/>
      <c r="G162" s="82"/>
      <c r="H162" s="82"/>
      <c r="I162" s="83">
        <f>+I136+I150-I161</f>
        <v>48884790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48884790</v>
      </c>
      <c r="J175" s="78"/>
      <c r="K175" s="86"/>
    </row>
    <row r="176" spans="2:11" ht="12.75" customHeight="1">
      <c r="B176" s="11"/>
      <c r="C176" s="129" t="s">
        <v>132</v>
      </c>
      <c r="D176" s="129"/>
      <c r="E176" s="129"/>
      <c r="F176" s="129"/>
      <c r="G176" s="129"/>
      <c r="H176" s="129"/>
      <c r="I176" s="129"/>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75874790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75874790</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102784790</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48884790</v>
      </c>
      <c r="I197" s="92">
        <v>0</v>
      </c>
      <c r="J197" s="69"/>
    </row>
    <row r="198" spans="2:11" ht="12.75" customHeight="1">
      <c r="B198" s="11"/>
      <c r="C198" s="96" t="s">
        <v>156</v>
      </c>
      <c r="D198" s="97"/>
      <c r="E198" s="97"/>
      <c r="F198" s="97"/>
      <c r="G198" s="97"/>
      <c r="H198" s="83">
        <f>SUM(H195:H197)</f>
        <v>102784790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159</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B115:J115"/>
    <mergeCell ref="C116:I116"/>
    <mergeCell ref="C117:G117"/>
    <mergeCell ref="C118:G118"/>
    <mergeCell ref="C119:G119"/>
    <mergeCell ref="B121:J121"/>
    <mergeCell ref="C122:I122"/>
    <mergeCell ref="C176:I176"/>
    <mergeCell ref="C202:I202"/>
    <mergeCell ref="C106:D106"/>
    <mergeCell ref="E106:F106"/>
    <mergeCell ref="C107:D107"/>
    <mergeCell ref="E107:F107"/>
    <mergeCell ref="C108:D108"/>
    <mergeCell ref="E108:F108"/>
    <mergeCell ref="C110:G110"/>
    <mergeCell ref="C111:G111"/>
    <mergeCell ref="C112:G112"/>
    <mergeCell ref="B100:J100"/>
    <mergeCell ref="C102:D102"/>
    <mergeCell ref="E102:G102"/>
    <mergeCell ref="H102:I102"/>
    <mergeCell ref="C103:D103"/>
    <mergeCell ref="E103:F103"/>
    <mergeCell ref="C104:D104"/>
    <mergeCell ref="E104:F104"/>
    <mergeCell ref="C105:D105"/>
    <mergeCell ref="E105:F105"/>
    <mergeCell ref="C92:D92"/>
    <mergeCell ref="E92:F92"/>
    <mergeCell ref="C93:D93"/>
    <mergeCell ref="E93:F93"/>
    <mergeCell ref="C94:D94"/>
    <mergeCell ref="E94:F94"/>
    <mergeCell ref="C96:G96"/>
    <mergeCell ref="C97:G97"/>
    <mergeCell ref="C98:G98"/>
    <mergeCell ref="B86:J86"/>
    <mergeCell ref="C88:D88"/>
    <mergeCell ref="E88:G88"/>
    <mergeCell ref="H88:I88"/>
    <mergeCell ref="C89:D89"/>
    <mergeCell ref="E89:F89"/>
    <mergeCell ref="C90:D90"/>
    <mergeCell ref="E90:F90"/>
    <mergeCell ref="C91:D91"/>
    <mergeCell ref="E91:F91"/>
    <mergeCell ref="C79:D79"/>
    <mergeCell ref="E79:F79"/>
    <mergeCell ref="C80:D80"/>
    <mergeCell ref="E80:F80"/>
    <mergeCell ref="C81:D81"/>
    <mergeCell ref="E81:F81"/>
    <mergeCell ref="C82:D82"/>
    <mergeCell ref="E82:F82"/>
    <mergeCell ref="C83:D83"/>
    <mergeCell ref="E83:F83"/>
    <mergeCell ref="C75:D75"/>
    <mergeCell ref="E75:G75"/>
    <mergeCell ref="H75:I75"/>
    <mergeCell ref="C76:D76"/>
    <mergeCell ref="E76:G76"/>
    <mergeCell ref="H76:I76"/>
    <mergeCell ref="C77:D77"/>
    <mergeCell ref="E77:F77"/>
    <mergeCell ref="C78:D78"/>
    <mergeCell ref="E78:F78"/>
    <mergeCell ref="C62:D62"/>
    <mergeCell ref="E62:F62"/>
    <mergeCell ref="C63:D63"/>
    <mergeCell ref="E63:F63"/>
    <mergeCell ref="C64:D64"/>
    <mergeCell ref="E64:F64"/>
    <mergeCell ref="C65:D65"/>
    <mergeCell ref="E65:F65"/>
    <mergeCell ref="B67:J67"/>
    <mergeCell ref="C58:D58"/>
    <mergeCell ref="E58:G58"/>
    <mergeCell ref="H58:I58"/>
    <mergeCell ref="C59:D59"/>
    <mergeCell ref="E59:F59"/>
    <mergeCell ref="C60:D60"/>
    <mergeCell ref="E60:F60"/>
    <mergeCell ref="C61:D61"/>
    <mergeCell ref="E61:F61"/>
    <mergeCell ref="D40:E40"/>
    <mergeCell ref="G40:H40"/>
    <mergeCell ref="D41:E41"/>
    <mergeCell ref="G41:H41"/>
    <mergeCell ref="B43:J43"/>
    <mergeCell ref="C45:D45"/>
    <mergeCell ref="F46:H46"/>
    <mergeCell ref="B49:J49"/>
    <mergeCell ref="C57:D57"/>
    <mergeCell ref="E57:G57"/>
    <mergeCell ref="H57:I57"/>
    <mergeCell ref="B26:G26"/>
    <mergeCell ref="B28:J28"/>
    <mergeCell ref="C30:G30"/>
    <mergeCell ref="C33:G33"/>
    <mergeCell ref="C34:G34"/>
    <mergeCell ref="C35:G35"/>
    <mergeCell ref="B37:J37"/>
    <mergeCell ref="C39:E39"/>
    <mergeCell ref="G39:I39"/>
    <mergeCell ref="F15:H15"/>
    <mergeCell ref="C16:D16"/>
    <mergeCell ref="F16:H16"/>
    <mergeCell ref="F17:H17"/>
    <mergeCell ref="F18:H18"/>
    <mergeCell ref="F20:H20"/>
    <mergeCell ref="B22:J22"/>
    <mergeCell ref="B24:G24"/>
    <mergeCell ref="B25:G25"/>
    <mergeCell ref="B5:J5"/>
    <mergeCell ref="B6:J6"/>
    <mergeCell ref="B7:J7"/>
    <mergeCell ref="B9:J9"/>
    <mergeCell ref="C11:D11"/>
    <mergeCell ref="F11:I11"/>
    <mergeCell ref="F12:H12"/>
    <mergeCell ref="F13:H13"/>
    <mergeCell ref="F14:H14"/>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140</cp:lastModifiedBy>
  <cp:revision>0</cp:revision>
  <cp:lastPrinted>1601-01-01T00:00:00Z</cp:lastPrinted>
  <dcterms:created xsi:type="dcterms:W3CDTF">2014-01-15T11:10:55Z</dcterms:created>
  <dcterms:modified xsi:type="dcterms:W3CDTF">2018-01-29T09:26:27Z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