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ITCG BARONIO SEC. - ATA 2012-13" sheetId="1" r:id="rId1"/>
    <sheet name="Foglio1" sheetId="2" r:id="rId2"/>
  </sheets>
  <definedNames>
    <definedName name="_xlnm.Print_Area" localSheetId="0">'ITCG BARONIO SEC. - ATA 2012-13'!$A$1:$AP$48</definedName>
    <definedName name="_xlnm.Print_Titles" localSheetId="0">'ITCG BARONIO SEC. - ATA 2012-13'!$1:$6</definedName>
  </definedNames>
  <calcPr fullCalcOnLoad="1"/>
</workbook>
</file>

<file path=xl/sharedStrings.xml><?xml version="1.0" encoding="utf-8"?>
<sst xmlns="http://schemas.openxmlformats.org/spreadsheetml/2006/main" count="177" uniqueCount="137">
  <si>
    <t>II - ESIGENZE DI FAMIGLIA</t>
  </si>
  <si>
    <t xml:space="preserve">A </t>
  </si>
  <si>
    <t xml:space="preserve"> B + B2</t>
  </si>
  <si>
    <t>A</t>
  </si>
  <si>
    <t>B</t>
  </si>
  <si>
    <t>C</t>
  </si>
  <si>
    <t>D</t>
  </si>
  <si>
    <t>Ruolo</t>
  </si>
  <si>
    <t>Ruolo ant.app.</t>
  </si>
  <si>
    <t>Cont.Comune</t>
  </si>
  <si>
    <t>Una tantum</t>
  </si>
  <si>
    <t>N. ordine</t>
  </si>
  <si>
    <t>Cognome</t>
  </si>
  <si>
    <t>Nome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</si>
  <si>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</si>
  <si>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</si>
  <si>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Continuità nella sede (comune) di attuale titolarità</t>
  </si>
  <si>
    <t>Mancata presentaz. dom. trasf. per un triennio (dall' a.s. 2000/01)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</si>
  <si>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</si>
  <si>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</si>
  <si>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</si>
  <si>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</si>
  <si>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</si>
  <si>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</si>
  <si>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TOTALE</t>
  </si>
  <si>
    <t>NOTE</t>
  </si>
  <si>
    <t>**</t>
  </si>
  <si>
    <t xml:space="preserve">x 3 </t>
  </si>
  <si>
    <t xml:space="preserve">x 1 </t>
  </si>
  <si>
    <t>x 4</t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</si>
  <si>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</si>
  <si>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 xml:space="preserve"> Pre-ruol p.i.</t>
  </si>
  <si>
    <t>B2</t>
  </si>
  <si>
    <t xml:space="preserve">     B1</t>
  </si>
  <si>
    <t>Comando</t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</si>
  <si>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</si>
  <si>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</si>
  <si>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</si>
  <si>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t>si</t>
  </si>
  <si>
    <t>I -  A N Z I A N I T A'   DI    S  E  R  V I Z I O</t>
  </si>
  <si>
    <r>
      <t>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</si>
  <si>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>Inserire numero anni</t>
  </si>
  <si>
    <t>Inserire "si" in caso afferm.</t>
  </si>
  <si>
    <t xml:space="preserve">Inserire "si" in caso afferm. </t>
  </si>
  <si>
    <t xml:space="preserve">Inserire num. figli &lt; 6 anni </t>
  </si>
  <si>
    <t>Inserire num. figli &gt;6&lt;18 anni</t>
  </si>
  <si>
    <t>RENATO</t>
  </si>
  <si>
    <t xml:space="preserve">        SORA</t>
  </si>
  <si>
    <t>PANTANELLA</t>
  </si>
  <si>
    <t xml:space="preserve">  Continuità scuola - sede</t>
  </si>
  <si>
    <t>AA</t>
  </si>
  <si>
    <t>ASSISTENTI AMMINISTR.</t>
  </si>
  <si>
    <t>CAPUANO</t>
  </si>
  <si>
    <t>RINA</t>
  </si>
  <si>
    <t>ELIA</t>
  </si>
  <si>
    <t>EUGENIO</t>
  </si>
  <si>
    <t>DE CIANTIS</t>
  </si>
  <si>
    <t>ASCENZA</t>
  </si>
  <si>
    <t>POLSINELLI</t>
  </si>
  <si>
    <t>ROSSANA</t>
  </si>
  <si>
    <t>ANNI DI RUOLO</t>
  </si>
  <si>
    <t>MESI DI RUOLO</t>
  </si>
  <si>
    <t>TOTALE MESI RUOLO</t>
  </si>
  <si>
    <t>x 2</t>
  </si>
  <si>
    <t>Anno nasc.  RUOLO</t>
  </si>
  <si>
    <t>TOTALE MESI PRE RUOLO</t>
  </si>
  <si>
    <t>Servizio di RUOLO</t>
  </si>
  <si>
    <t>Servizio di PRE RUOLO</t>
  </si>
  <si>
    <t>PreRuolo</t>
  </si>
  <si>
    <t>+40</t>
  </si>
  <si>
    <t>Servizio Altra Amministraz.</t>
  </si>
  <si>
    <t>Entro il quinquennio (x 8)
Oltre quinquiennio (x 12)</t>
  </si>
  <si>
    <t>+24</t>
  </si>
  <si>
    <t>x 16</t>
  </si>
  <si>
    <t>x 12</t>
  </si>
  <si>
    <t>A.R. 2</t>
  </si>
  <si>
    <t>VISCOGLIOSI</t>
  </si>
  <si>
    <t>NICOLETTA</t>
  </si>
  <si>
    <t>ASSISTENTI TECNICO</t>
  </si>
  <si>
    <t>Data Continuità</t>
  </si>
  <si>
    <t>Data Servizio Ruolo</t>
  </si>
  <si>
    <t>ANNI DI CONTINUITA'</t>
  </si>
  <si>
    <t>MESI DI CONTINUITA'</t>
  </si>
  <si>
    <t>TOTALE MESI CONTINUITA'</t>
  </si>
  <si>
    <t>Anno nasc.  CONTINUITA'</t>
  </si>
  <si>
    <t>ANNA RITA</t>
  </si>
  <si>
    <t>LUIGIA</t>
  </si>
  <si>
    <t>POMPILIO</t>
  </si>
  <si>
    <t>VELIA</t>
  </si>
  <si>
    <t>MARTINI</t>
  </si>
  <si>
    <t>GIANCARLO</t>
  </si>
  <si>
    <t>MASTRANTONI</t>
  </si>
  <si>
    <t>CS</t>
  </si>
  <si>
    <t>COLLABORATORI SCOLAST.</t>
  </si>
  <si>
    <t>Servizio Sede/Comune</t>
  </si>
  <si>
    <t xml:space="preserve">  </t>
  </si>
  <si>
    <t>D'ANTONA</t>
  </si>
  <si>
    <t>LUCIA</t>
  </si>
  <si>
    <t>CASINELLI</t>
  </si>
  <si>
    <t>SONIA</t>
  </si>
  <si>
    <t>D'AMBROSIO</t>
  </si>
  <si>
    <t>TIZIANA</t>
  </si>
  <si>
    <t>ANNA</t>
  </si>
  <si>
    <t>SCALA</t>
  </si>
  <si>
    <t>GIUSEPPE</t>
  </si>
  <si>
    <t>LEONE</t>
  </si>
  <si>
    <t>FERNANDO</t>
  </si>
  <si>
    <t>CIPRIANI</t>
  </si>
  <si>
    <t>FRANCA</t>
  </si>
  <si>
    <t>sì</t>
  </si>
  <si>
    <t>MARSELLA</t>
  </si>
  <si>
    <t>PASQUA ROSA</t>
  </si>
  <si>
    <t>BASTIANELLI</t>
  </si>
  <si>
    <t>PALMA</t>
  </si>
  <si>
    <t>QUADRINI</t>
  </si>
  <si>
    <t>MARINA</t>
  </si>
  <si>
    <t>SIMONI</t>
  </si>
  <si>
    <t>ANTONELLA</t>
  </si>
  <si>
    <t>D'ERAMO</t>
  </si>
  <si>
    <t>ANTONIETTA</t>
  </si>
  <si>
    <t>TITOLI GENERALI</t>
  </si>
  <si>
    <t>GEMMITI</t>
  </si>
  <si>
    <t>ITALO</t>
  </si>
  <si>
    <t>A.R. 19</t>
  </si>
  <si>
    <t>FAZIO</t>
  </si>
  <si>
    <t>A.R. 20</t>
  </si>
  <si>
    <t>DI VETTA</t>
  </si>
  <si>
    <t>GIOVANNI</t>
  </si>
  <si>
    <t>GIANNETTI</t>
  </si>
  <si>
    <t xml:space="preserve">ANNA  </t>
  </si>
  <si>
    <t>ROTONDI</t>
  </si>
  <si>
    <t>MARIA</t>
  </si>
  <si>
    <t>FARINA</t>
  </si>
  <si>
    <t>VITTORIA</t>
  </si>
  <si>
    <r>
      <t xml:space="preserve">GRADUATORIA DI ISTITUTO - ATA </t>
    </r>
    <r>
      <rPr>
        <sz val="10"/>
        <rFont val="Arial"/>
        <family val="0"/>
      </rPr>
      <t xml:space="preserve"> - A.S. 2015/2016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</si>
  <si>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t xml:space="preserve">  I.I.S. "C.BARONIO" </t>
  </si>
  <si>
    <t>CCNI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</si>
</sst>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b/>
      <sz val="12"/>
      <color indexed="12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double"/>
      <top/>
      <bottom/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double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double"/>
      <top/>
      <bottom style="medium"/>
    </border>
    <border>
      <left/>
      <right style="double"/>
      <top style="medium"/>
      <bottom style="medium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double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double"/>
      <top style="thin"/>
      <bottom style="double"/>
    </border>
    <border>
      <left/>
      <right style="double"/>
      <top style="thin"/>
      <bottom/>
    </border>
    <border>
      <left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/>
      <right style="double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/>
      <right style="double"/>
      <top style="thin"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 style="double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20" fillId="33" borderId="14" xfId="0" applyFont="1" applyFill="1" applyBorder="1" applyAlignment="1" applyProtection="1">
      <alignment/>
      <protection/>
    </xf>
    <xf numFmtId="49" fontId="10" fillId="0" borderId="16" xfId="0" applyNumberFormat="1" applyFont="1" applyFill="1" applyBorder="1" applyAlignment="1" applyProtection="1">
      <alignment horizontal="center"/>
      <protection/>
    </xf>
    <xf numFmtId="49" fontId="10" fillId="35" borderId="17" xfId="0" applyNumberFormat="1" applyFont="1" applyFill="1" applyBorder="1" applyAlignment="1" applyProtection="1">
      <alignment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10" fillId="35" borderId="18" xfId="0" applyNumberFormat="1" applyFont="1" applyFill="1" applyBorder="1" applyAlignment="1" applyProtection="1">
      <alignment horizontal="center"/>
      <protection/>
    </xf>
    <xf numFmtId="49" fontId="10" fillId="35" borderId="12" xfId="0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center"/>
      <protection/>
    </xf>
    <xf numFmtId="49" fontId="10" fillId="0" borderId="12" xfId="0" applyNumberFormat="1" applyFont="1" applyFill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center"/>
      <protection/>
    </xf>
    <xf numFmtId="49" fontId="10" fillId="34" borderId="20" xfId="0" applyNumberFormat="1" applyFont="1" applyFill="1" applyBorder="1" applyAlignment="1" applyProtection="1">
      <alignment horizontal="center"/>
      <protection/>
    </xf>
    <xf numFmtId="49" fontId="10" fillId="35" borderId="17" xfId="0" applyNumberFormat="1" applyFont="1" applyFill="1" applyBorder="1" applyAlignment="1" applyProtection="1">
      <alignment horizontal="center"/>
      <protection/>
    </xf>
    <xf numFmtId="49" fontId="10" fillId="35" borderId="19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0" fillId="35" borderId="21" xfId="0" applyFont="1" applyFill="1" applyBorder="1" applyAlignment="1" applyProtection="1">
      <alignment horizontal="center"/>
      <protection locked="0"/>
    </xf>
    <xf numFmtId="0" fontId="10" fillId="35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 hidden="1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10" fillId="35" borderId="23" xfId="0" applyFont="1" applyFill="1" applyBorder="1" applyAlignment="1" applyProtection="1">
      <alignment horizontal="center"/>
      <protection locked="0"/>
    </xf>
    <xf numFmtId="0" fontId="10" fillId="35" borderId="22" xfId="0" applyFont="1" applyFill="1" applyBorder="1" applyAlignment="1" applyProtection="1">
      <alignment horizontal="center"/>
      <protection locked="0"/>
    </xf>
    <xf numFmtId="0" fontId="10" fillId="35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/>
    </xf>
    <xf numFmtId="49" fontId="12" fillId="36" borderId="25" xfId="0" applyNumberFormat="1" applyFont="1" applyFill="1" applyBorder="1" applyAlignment="1" applyProtection="1">
      <alignment horizontal="center"/>
      <protection/>
    </xf>
    <xf numFmtId="0" fontId="24" fillId="36" borderId="25" xfId="0" applyFont="1" applyFill="1" applyBorder="1" applyAlignment="1" applyProtection="1">
      <alignment horizontal="center"/>
      <protection/>
    </xf>
    <xf numFmtId="14" fontId="7" fillId="0" borderId="0" xfId="0" applyNumberFormat="1" applyFont="1" applyAlignment="1" applyProtection="1">
      <alignment/>
      <protection locked="0"/>
    </xf>
    <xf numFmtId="49" fontId="10" fillId="35" borderId="18" xfId="0" applyNumberFormat="1" applyFont="1" applyFill="1" applyBorder="1" applyAlignment="1" applyProtection="1">
      <alignment/>
      <protection/>
    </xf>
    <xf numFmtId="0" fontId="10" fillId="35" borderId="26" xfId="0" applyFont="1" applyFill="1" applyBorder="1" applyAlignment="1" applyProtection="1">
      <alignment horizontal="center"/>
      <protection locked="0"/>
    </xf>
    <xf numFmtId="14" fontId="10" fillId="35" borderId="27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/>
    </xf>
    <xf numFmtId="2" fontId="7" fillId="0" borderId="21" xfId="0" applyNumberFormat="1" applyFont="1" applyFill="1" applyBorder="1" applyAlignment="1" applyProtection="1">
      <alignment horizontal="center"/>
      <protection hidden="1"/>
    </xf>
    <xf numFmtId="14" fontId="10" fillId="35" borderId="24" xfId="0" applyNumberFormat="1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 applyProtection="1">
      <alignment horizontal="center"/>
      <protection locked="0"/>
    </xf>
    <xf numFmtId="2" fontId="7" fillId="34" borderId="24" xfId="0" applyNumberFormat="1" applyFont="1" applyFill="1" applyBorder="1" applyAlignment="1" applyProtection="1">
      <alignment horizontal="center"/>
      <protection/>
    </xf>
    <xf numFmtId="2" fontId="24" fillId="36" borderId="29" xfId="0" applyNumberFormat="1" applyFont="1" applyFill="1" applyBorder="1" applyAlignment="1" applyProtection="1">
      <alignment horizontal="center"/>
      <protection/>
    </xf>
    <xf numFmtId="2" fontId="24" fillId="36" borderId="3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2" fontId="24" fillId="36" borderId="31" xfId="0" applyNumberFormat="1" applyFont="1" applyFill="1" applyBorder="1" applyAlignment="1" applyProtection="1">
      <alignment horizontal="center"/>
      <protection/>
    </xf>
    <xf numFmtId="14" fontId="10" fillId="35" borderId="32" xfId="0" applyNumberFormat="1" applyFont="1" applyFill="1" applyBorder="1" applyAlignment="1" applyProtection="1">
      <alignment horizontal="center"/>
      <protection locked="0"/>
    </xf>
    <xf numFmtId="0" fontId="10" fillId="35" borderId="33" xfId="0" applyFont="1" applyFill="1" applyBorder="1" applyAlignment="1" applyProtection="1">
      <alignment horizontal="center"/>
      <protection locked="0"/>
    </xf>
    <xf numFmtId="0" fontId="10" fillId="35" borderId="34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/>
    </xf>
    <xf numFmtId="0" fontId="0" fillId="35" borderId="34" xfId="0" applyFont="1" applyFill="1" applyBorder="1" applyAlignment="1" applyProtection="1">
      <alignment horizontal="center"/>
      <protection locked="0"/>
    </xf>
    <xf numFmtId="2" fontId="7" fillId="34" borderId="35" xfId="0" applyNumberFormat="1" applyFont="1" applyFill="1" applyBorder="1" applyAlignment="1" applyProtection="1">
      <alignment horizontal="center"/>
      <protection/>
    </xf>
    <xf numFmtId="0" fontId="7" fillId="34" borderId="35" xfId="0" applyFont="1" applyFill="1" applyBorder="1" applyAlignment="1" applyProtection="1">
      <alignment horizontal="center"/>
      <protection/>
    </xf>
    <xf numFmtId="14" fontId="10" fillId="35" borderId="21" xfId="0" applyNumberFormat="1" applyFont="1" applyFill="1" applyBorder="1" applyAlignment="1" applyProtection="1">
      <alignment horizontal="center"/>
      <protection locked="0"/>
    </xf>
    <xf numFmtId="2" fontId="27" fillId="0" borderId="21" xfId="0" applyNumberFormat="1" applyFont="1" applyFill="1" applyBorder="1" applyAlignment="1" applyProtection="1">
      <alignment horizontal="center"/>
      <protection hidden="1"/>
    </xf>
    <xf numFmtId="2" fontId="7" fillId="34" borderId="21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24" fillId="36" borderId="38" xfId="0" applyFont="1" applyFill="1" applyBorder="1" applyAlignment="1" applyProtection="1">
      <alignment horizontal="center"/>
      <protection/>
    </xf>
    <xf numFmtId="0" fontId="10" fillId="35" borderId="39" xfId="0" applyFont="1" applyFill="1" applyBorder="1" applyAlignment="1" applyProtection="1">
      <alignment horizontal="center"/>
      <protection locked="0"/>
    </xf>
    <xf numFmtId="0" fontId="10" fillId="35" borderId="37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10" fillId="35" borderId="40" xfId="0" applyFont="1" applyFill="1" applyBorder="1" applyAlignment="1" applyProtection="1">
      <alignment horizontal="center"/>
      <protection locked="0"/>
    </xf>
    <xf numFmtId="2" fontId="7" fillId="0" borderId="40" xfId="0" applyNumberFormat="1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 hidden="1"/>
    </xf>
    <xf numFmtId="0" fontId="7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49" fontId="10" fillId="34" borderId="41" xfId="0" applyNumberFormat="1" applyFont="1" applyFill="1" applyBorder="1" applyAlignment="1" applyProtection="1">
      <alignment horizontal="center"/>
      <protection/>
    </xf>
    <xf numFmtId="0" fontId="7" fillId="34" borderId="42" xfId="0" applyFont="1" applyFill="1" applyBorder="1" applyAlignment="1" applyProtection="1">
      <alignment horizontal="center"/>
      <protection/>
    </xf>
    <xf numFmtId="0" fontId="7" fillId="34" borderId="43" xfId="0" applyFont="1" applyFill="1" applyBorder="1" applyAlignment="1" applyProtection="1">
      <alignment horizontal="center"/>
      <protection/>
    </xf>
    <xf numFmtId="0" fontId="7" fillId="34" borderId="44" xfId="0" applyFont="1" applyFill="1" applyBorder="1" applyAlignment="1" applyProtection="1">
      <alignment horizontal="center"/>
      <protection/>
    </xf>
    <xf numFmtId="0" fontId="7" fillId="34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9" fillId="35" borderId="48" xfId="0" applyFont="1" applyFill="1" applyBorder="1" applyAlignment="1" applyProtection="1">
      <alignment horizontal="center"/>
      <protection locked="0"/>
    </xf>
    <xf numFmtId="0" fontId="10" fillId="35" borderId="49" xfId="0" applyFont="1" applyFill="1" applyBorder="1" applyAlignment="1" applyProtection="1">
      <alignment/>
      <protection locked="0"/>
    </xf>
    <xf numFmtId="14" fontId="10" fillId="35" borderId="50" xfId="0" applyNumberFormat="1" applyFont="1" applyFill="1" applyBorder="1" applyAlignment="1" applyProtection="1">
      <alignment horizontal="center"/>
      <protection locked="0"/>
    </xf>
    <xf numFmtId="0" fontId="9" fillId="35" borderId="23" xfId="0" applyFont="1" applyFill="1" applyBorder="1" applyAlignment="1" applyProtection="1">
      <alignment horizontal="center"/>
      <protection locked="0"/>
    </xf>
    <xf numFmtId="0" fontId="9" fillId="35" borderId="51" xfId="0" applyFont="1" applyFill="1" applyBorder="1" applyAlignment="1" applyProtection="1">
      <alignment horizontal="center"/>
      <protection locked="0"/>
    </xf>
    <xf numFmtId="0" fontId="10" fillId="35" borderId="52" xfId="0" applyFont="1" applyFill="1" applyBorder="1" applyAlignment="1" applyProtection="1">
      <alignment/>
      <protection locked="0"/>
    </xf>
    <xf numFmtId="14" fontId="10" fillId="35" borderId="53" xfId="0" applyNumberFormat="1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5" fillId="0" borderId="54" xfId="0" applyFont="1" applyFill="1" applyBorder="1" applyAlignment="1" applyProtection="1">
      <alignment horizontal="center"/>
      <protection locked="0"/>
    </xf>
    <xf numFmtId="0" fontId="15" fillId="34" borderId="55" xfId="0" applyFont="1" applyFill="1" applyBorder="1" applyAlignment="1" applyProtection="1">
      <alignment horizontal="center"/>
      <protection/>
    </xf>
    <xf numFmtId="0" fontId="10" fillId="0" borderId="56" xfId="0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center"/>
      <protection locked="0"/>
    </xf>
    <xf numFmtId="0" fontId="7" fillId="34" borderId="57" xfId="0" applyFont="1" applyFill="1" applyBorder="1" applyAlignment="1" applyProtection="1">
      <alignment horizontal="center"/>
      <protection/>
    </xf>
    <xf numFmtId="0" fontId="10" fillId="35" borderId="48" xfId="0" applyFont="1" applyFill="1" applyBorder="1" applyAlignment="1" applyProtection="1">
      <alignment horizontal="center"/>
      <protection locked="0"/>
    </xf>
    <xf numFmtId="0" fontId="10" fillId="35" borderId="49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0" fillId="35" borderId="49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/>
    </xf>
    <xf numFmtId="0" fontId="7" fillId="34" borderId="50" xfId="0" applyFont="1" applyFill="1" applyBorder="1" applyAlignment="1" applyProtection="1">
      <alignment horizontal="center"/>
      <protection/>
    </xf>
    <xf numFmtId="0" fontId="10" fillId="35" borderId="51" xfId="0" applyFont="1" applyFill="1" applyBorder="1" applyAlignment="1" applyProtection="1">
      <alignment horizontal="center"/>
      <protection locked="0"/>
    </xf>
    <xf numFmtId="0" fontId="10" fillId="35" borderId="52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/>
    </xf>
    <xf numFmtId="0" fontId="0" fillId="35" borderId="52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/>
    </xf>
    <xf numFmtId="0" fontId="7" fillId="34" borderId="53" xfId="0" applyFont="1" applyFill="1" applyBorder="1" applyAlignment="1" applyProtection="1">
      <alignment horizontal="center"/>
      <protection/>
    </xf>
    <xf numFmtId="2" fontId="7" fillId="34" borderId="49" xfId="0" applyNumberFormat="1" applyFont="1" applyFill="1" applyBorder="1" applyAlignment="1" applyProtection="1">
      <alignment horizontal="center"/>
      <protection/>
    </xf>
    <xf numFmtId="2" fontId="7" fillId="34" borderId="52" xfId="0" applyNumberFormat="1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7" fillId="34" borderId="58" xfId="0" applyFont="1" applyFill="1" applyBorder="1" applyAlignment="1" applyProtection="1">
      <alignment horizontal="center"/>
      <protection/>
    </xf>
    <xf numFmtId="2" fontId="24" fillId="36" borderId="58" xfId="0" applyNumberFormat="1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/>
      <protection hidden="1"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 hidden="1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/>
    </xf>
    <xf numFmtId="2" fontId="7" fillId="0" borderId="52" xfId="0" applyNumberFormat="1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26" fillId="0" borderId="29" xfId="0" applyFont="1" applyFill="1" applyBorder="1" applyAlignment="1" applyProtection="1">
      <alignment horizontal="center"/>
      <protection locked="0"/>
    </xf>
    <xf numFmtId="0" fontId="26" fillId="0" borderId="30" xfId="0" applyFont="1" applyFill="1" applyBorder="1" applyAlignment="1" applyProtection="1">
      <alignment horizontal="center"/>
      <protection locked="0"/>
    </xf>
    <xf numFmtId="0" fontId="26" fillId="0" borderId="59" xfId="0" applyFont="1" applyFill="1" applyBorder="1" applyAlignment="1" applyProtection="1">
      <alignment horizontal="center" wrapText="1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 wrapText="1"/>
      <protection locked="0"/>
    </xf>
    <xf numFmtId="14" fontId="10" fillId="35" borderId="52" xfId="0" applyNumberFormat="1" applyFont="1" applyFill="1" applyBorder="1" applyAlignment="1" applyProtection="1">
      <alignment horizontal="center"/>
      <protection locked="0"/>
    </xf>
    <xf numFmtId="0" fontId="7" fillId="34" borderId="60" xfId="0" applyFont="1" applyFill="1" applyBorder="1" applyAlignment="1" applyProtection="1">
      <alignment horizontal="center"/>
      <protection/>
    </xf>
    <xf numFmtId="0" fontId="26" fillId="0" borderId="53" xfId="0" applyFont="1" applyFill="1" applyBorder="1" applyAlignment="1" applyProtection="1">
      <alignment horizontal="center" wrapText="1"/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0" fontId="10" fillId="0" borderId="61" xfId="0" applyFont="1" applyFill="1" applyBorder="1" applyAlignment="1" applyProtection="1">
      <alignment horizontal="center"/>
      <protection locked="0"/>
    </xf>
    <xf numFmtId="0" fontId="10" fillId="0" borderId="63" xfId="0" applyFont="1" applyFill="1" applyBorder="1" applyAlignment="1" applyProtection="1">
      <alignment horizontal="center"/>
      <protection locked="0"/>
    </xf>
    <xf numFmtId="0" fontId="15" fillId="0" borderId="64" xfId="0" applyFont="1" applyFill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 horizontal="center"/>
      <protection locked="0"/>
    </xf>
    <xf numFmtId="0" fontId="15" fillId="0" borderId="64" xfId="0" applyFont="1" applyFill="1" applyBorder="1" applyAlignment="1" applyProtection="1">
      <alignment horizontal="center"/>
      <protection hidden="1"/>
    </xf>
    <xf numFmtId="0" fontId="10" fillId="0" borderId="64" xfId="0" applyFont="1" applyFill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 horizontal="center"/>
      <protection hidden="1"/>
    </xf>
    <xf numFmtId="0" fontId="15" fillId="0" borderId="64" xfId="0" applyFont="1" applyFill="1" applyBorder="1" applyAlignment="1" applyProtection="1">
      <alignment horizontal="center"/>
      <protection locked="0"/>
    </xf>
    <xf numFmtId="0" fontId="15" fillId="34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 locked="0"/>
    </xf>
    <xf numFmtId="0" fontId="7" fillId="34" borderId="65" xfId="0" applyFont="1" applyFill="1" applyBorder="1" applyAlignment="1" applyProtection="1">
      <alignment horizontal="center"/>
      <protection/>
    </xf>
    <xf numFmtId="0" fontId="7" fillId="34" borderId="66" xfId="0" applyFont="1" applyFill="1" applyBorder="1" applyAlignment="1" applyProtection="1">
      <alignment horizontal="center"/>
      <protection/>
    </xf>
    <xf numFmtId="0" fontId="24" fillId="36" borderId="67" xfId="0" applyFont="1" applyFill="1" applyBorder="1" applyAlignment="1" applyProtection="1">
      <alignment horizontal="center"/>
      <protection/>
    </xf>
    <xf numFmtId="0" fontId="26" fillId="0" borderId="67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26" fillId="0" borderId="38" xfId="0" applyFont="1" applyFill="1" applyBorder="1" applyAlignment="1" applyProtection="1">
      <alignment horizontal="center"/>
      <protection locked="0"/>
    </xf>
    <xf numFmtId="0" fontId="9" fillId="35" borderId="68" xfId="0" applyFont="1" applyFill="1" applyBorder="1" applyAlignment="1" applyProtection="1">
      <alignment horizontal="center"/>
      <protection locked="0"/>
    </xf>
    <xf numFmtId="0" fontId="7" fillId="34" borderId="69" xfId="0" applyFont="1" applyFill="1" applyBorder="1" applyAlignment="1" applyProtection="1">
      <alignment horizontal="center"/>
      <protection/>
    </xf>
    <xf numFmtId="0" fontId="26" fillId="0" borderId="70" xfId="0" applyFont="1" applyFill="1" applyBorder="1" applyAlignment="1" applyProtection="1">
      <alignment horizontal="center"/>
      <protection locked="0"/>
    </xf>
    <xf numFmtId="14" fontId="10" fillId="35" borderId="71" xfId="0" applyNumberFormat="1" applyFont="1" applyFill="1" applyBorder="1" applyAlignment="1" applyProtection="1">
      <alignment horizontal="center"/>
      <protection locked="0"/>
    </xf>
    <xf numFmtId="0" fontId="10" fillId="35" borderId="60" xfId="0" applyFont="1" applyFill="1" applyBorder="1" applyAlignment="1" applyProtection="1">
      <alignment horizontal="center"/>
      <protection locked="0"/>
    </xf>
    <xf numFmtId="0" fontId="0" fillId="0" borderId="71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2" fontId="7" fillId="34" borderId="60" xfId="0" applyNumberFormat="1" applyFont="1" applyFill="1" applyBorder="1" applyAlignment="1" applyProtection="1">
      <alignment horizontal="center"/>
      <protection/>
    </xf>
    <xf numFmtId="0" fontId="7" fillId="34" borderId="72" xfId="0" applyFont="1" applyFill="1" applyBorder="1" applyAlignment="1" applyProtection="1">
      <alignment horizontal="center"/>
      <protection/>
    </xf>
    <xf numFmtId="0" fontId="9" fillId="35" borderId="73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 applyProtection="1">
      <alignment horizontal="center"/>
      <protection locked="0"/>
    </xf>
    <xf numFmtId="0" fontId="26" fillId="0" borderId="58" xfId="0" applyFont="1" applyFill="1" applyBorder="1" applyAlignment="1" applyProtection="1">
      <alignment horizontal="center"/>
      <protection locked="0"/>
    </xf>
    <xf numFmtId="0" fontId="7" fillId="34" borderId="74" xfId="0" applyFont="1" applyFill="1" applyBorder="1" applyAlignment="1" applyProtection="1">
      <alignment horizontal="center"/>
      <protection/>
    </xf>
    <xf numFmtId="0" fontId="10" fillId="35" borderId="75" xfId="0" applyFont="1" applyFill="1" applyBorder="1" applyAlignment="1" applyProtection="1">
      <alignment/>
      <protection locked="0"/>
    </xf>
    <xf numFmtId="0" fontId="10" fillId="35" borderId="68" xfId="0" applyFont="1" applyFill="1" applyBorder="1" applyAlignment="1" applyProtection="1">
      <alignment horizontal="center"/>
      <protection locked="0"/>
    </xf>
    <xf numFmtId="0" fontId="10" fillId="35" borderId="76" xfId="0" applyFont="1" applyFill="1" applyBorder="1" applyAlignment="1" applyProtection="1">
      <alignment horizontal="center"/>
      <protection locked="0"/>
    </xf>
    <xf numFmtId="0" fontId="7" fillId="0" borderId="75" xfId="0" applyFont="1" applyFill="1" applyBorder="1" applyAlignment="1" applyProtection="1">
      <alignment horizontal="center"/>
      <protection/>
    </xf>
    <xf numFmtId="0" fontId="10" fillId="35" borderId="75" xfId="0" applyFont="1" applyFill="1" applyBorder="1" applyAlignment="1" applyProtection="1">
      <alignment horizontal="center"/>
      <protection locked="0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0" fontId="0" fillId="35" borderId="75" xfId="0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 horizontal="center"/>
      <protection hidden="1"/>
    </xf>
    <xf numFmtId="0" fontId="7" fillId="0" borderId="77" xfId="0" applyFont="1" applyFill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2" fontId="7" fillId="34" borderId="76" xfId="0" applyNumberFormat="1" applyFont="1" applyFill="1" applyBorder="1" applyAlignment="1" applyProtection="1">
      <alignment horizontal="center"/>
      <protection/>
    </xf>
    <xf numFmtId="0" fontId="7" fillId="34" borderId="78" xfId="0" applyFont="1" applyFill="1" applyBorder="1" applyAlignment="1" applyProtection="1">
      <alignment horizontal="center"/>
      <protection/>
    </xf>
    <xf numFmtId="14" fontId="10" fillId="35" borderId="77" xfId="0" applyNumberFormat="1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14" fontId="10" fillId="35" borderId="78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5" fillId="0" borderId="54" xfId="0" applyFont="1" applyFill="1" applyBorder="1" applyAlignment="1" applyProtection="1">
      <alignment horizontal="center"/>
      <protection/>
    </xf>
    <xf numFmtId="0" fontId="15" fillId="0" borderId="54" xfId="0" applyFont="1" applyFill="1" applyBorder="1" applyAlignment="1" applyProtection="1">
      <alignment horizontal="center"/>
      <protection hidden="1"/>
    </xf>
    <xf numFmtId="0" fontId="10" fillId="0" borderId="54" xfId="0" applyFont="1" applyFill="1" applyBorder="1" applyAlignment="1" applyProtection="1">
      <alignment horizontal="center"/>
      <protection/>
    </xf>
    <xf numFmtId="0" fontId="10" fillId="0" borderId="54" xfId="0" applyFont="1" applyFill="1" applyBorder="1" applyAlignment="1" applyProtection="1">
      <alignment horizontal="center"/>
      <protection hidden="1"/>
    </xf>
    <xf numFmtId="2" fontId="7" fillId="0" borderId="49" xfId="0" applyNumberFormat="1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7" fillId="0" borderId="73" xfId="0" applyFont="1" applyFill="1" applyBorder="1" applyAlignment="1" applyProtection="1">
      <alignment horizontal="center"/>
      <protection locked="0"/>
    </xf>
    <xf numFmtId="2" fontId="7" fillId="34" borderId="53" xfId="0" applyNumberFormat="1" applyFont="1" applyFill="1" applyBorder="1" applyAlignment="1" applyProtection="1">
      <alignment horizontal="center"/>
      <protection/>
    </xf>
    <xf numFmtId="0" fontId="26" fillId="0" borderId="43" xfId="0" applyFont="1" applyFill="1" applyBorder="1" applyAlignment="1" applyProtection="1">
      <alignment horizontal="center"/>
      <protection locked="0"/>
    </xf>
    <xf numFmtId="0" fontId="15" fillId="34" borderId="37" xfId="0" applyFont="1" applyFill="1" applyBorder="1" applyAlignment="1" applyProtection="1">
      <alignment horizontal="center"/>
      <protection/>
    </xf>
    <xf numFmtId="0" fontId="24" fillId="36" borderId="79" xfId="0" applyFont="1" applyFill="1" applyBorder="1" applyAlignment="1" applyProtection="1">
      <alignment horizontal="center"/>
      <protection/>
    </xf>
    <xf numFmtId="0" fontId="10" fillId="35" borderId="80" xfId="0" applyFont="1" applyFill="1" applyBorder="1" applyAlignment="1" applyProtection="1">
      <alignment horizontal="center"/>
      <protection locked="0"/>
    </xf>
    <xf numFmtId="14" fontId="10" fillId="35" borderId="81" xfId="0" applyNumberFormat="1" applyFont="1" applyFill="1" applyBorder="1" applyAlignment="1" applyProtection="1">
      <alignment horizontal="center"/>
      <protection locked="0"/>
    </xf>
    <xf numFmtId="2" fontId="7" fillId="34" borderId="50" xfId="0" applyNumberFormat="1" applyFont="1" applyFill="1" applyBorder="1" applyAlignment="1" applyProtection="1">
      <alignment horizontal="center"/>
      <protection/>
    </xf>
    <xf numFmtId="0" fontId="7" fillId="34" borderId="82" xfId="0" applyFont="1" applyFill="1" applyBorder="1" applyAlignment="1" applyProtection="1">
      <alignment horizontal="center"/>
      <protection/>
    </xf>
    <xf numFmtId="2" fontId="24" fillId="36" borderId="83" xfId="0" applyNumberFormat="1" applyFont="1" applyFill="1" applyBorder="1" applyAlignment="1" applyProtection="1">
      <alignment horizontal="center"/>
      <protection/>
    </xf>
    <xf numFmtId="0" fontId="26" fillId="0" borderId="83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49" fontId="10" fillId="0" borderId="84" xfId="0" applyNumberFormat="1" applyFont="1" applyFill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justify" textRotation="90" wrapText="1"/>
      <protection/>
    </xf>
    <xf numFmtId="0" fontId="0" fillId="34" borderId="85" xfId="0" applyFill="1" applyBorder="1" applyAlignment="1" applyProtection="1">
      <alignment/>
      <protection/>
    </xf>
    <xf numFmtId="0" fontId="10" fillId="35" borderId="26" xfId="0" applyFont="1" applyFill="1" applyBorder="1" applyAlignment="1" applyProtection="1">
      <alignment textRotation="90" wrapText="1"/>
      <protection/>
    </xf>
    <xf numFmtId="0" fontId="12" fillId="0" borderId="26" xfId="0" applyFont="1" applyBorder="1" applyAlignment="1" applyProtection="1">
      <alignment horizontal="center" textRotation="90" wrapText="1"/>
      <protection/>
    </xf>
    <xf numFmtId="0" fontId="10" fillId="35" borderId="26" xfId="0" applyFont="1" applyFill="1" applyBorder="1" applyAlignment="1" applyProtection="1">
      <alignment horizontal="center" textRotation="90" wrapText="1"/>
      <protection/>
    </xf>
    <xf numFmtId="0" fontId="12" fillId="0" borderId="22" xfId="0" applyFont="1" applyBorder="1" applyAlignment="1" applyProtection="1">
      <alignment horizontal="center" textRotation="90" wrapText="1"/>
      <protection/>
    </xf>
    <xf numFmtId="0" fontId="10" fillId="35" borderId="22" xfId="0" applyFont="1" applyFill="1" applyBorder="1" applyAlignment="1" applyProtection="1">
      <alignment horizontal="center" vertical="justify" textRotation="90" wrapText="1"/>
      <protection/>
    </xf>
    <xf numFmtId="0" fontId="13" fillId="0" borderId="22" xfId="0" applyFont="1" applyBorder="1" applyAlignment="1" applyProtection="1">
      <alignment horizontal="center" vertical="center" textRotation="90" wrapText="1"/>
      <protection/>
    </xf>
    <xf numFmtId="0" fontId="12" fillId="0" borderId="86" xfId="0" applyFont="1" applyBorder="1" applyAlignment="1" applyProtection="1">
      <alignment horizontal="center" vertical="justify" textRotation="90" wrapText="1"/>
      <protection/>
    </xf>
    <xf numFmtId="0" fontId="12" fillId="0" borderId="22" xfId="0" applyFont="1" applyBorder="1" applyAlignment="1" applyProtection="1">
      <alignment textRotation="90" wrapText="1"/>
      <protection/>
    </xf>
    <xf numFmtId="0" fontId="10" fillId="35" borderId="22" xfId="0" applyFont="1" applyFill="1" applyBorder="1" applyAlignment="1" applyProtection="1">
      <alignment textRotation="90" wrapText="1"/>
      <protection/>
    </xf>
    <xf numFmtId="0" fontId="23" fillId="0" borderId="36" xfId="0" applyFont="1" applyBorder="1" applyAlignment="1" applyProtection="1">
      <alignment horizontal="center" textRotation="90" wrapText="1"/>
      <protection/>
    </xf>
    <xf numFmtId="0" fontId="12" fillId="34" borderId="15" xfId="0" applyFont="1" applyFill="1" applyBorder="1" applyAlignment="1" applyProtection="1">
      <alignment horizontal="center" textRotation="90" wrapText="1"/>
      <protection/>
    </xf>
    <xf numFmtId="0" fontId="10" fillId="35" borderId="87" xfId="0" applyFont="1" applyFill="1" applyBorder="1" applyAlignment="1" applyProtection="1">
      <alignment textRotation="90" wrapText="1"/>
      <protection/>
    </xf>
    <xf numFmtId="0" fontId="12" fillId="0" borderId="26" xfId="0" applyFont="1" applyBorder="1" applyAlignment="1" applyProtection="1">
      <alignment textRotation="90" wrapText="1"/>
      <protection/>
    </xf>
    <xf numFmtId="0" fontId="10" fillId="35" borderId="88" xfId="0" applyFont="1" applyFill="1" applyBorder="1" applyAlignment="1" applyProtection="1">
      <alignment textRotation="90" wrapText="1"/>
      <protection/>
    </xf>
    <xf numFmtId="0" fontId="12" fillId="0" borderId="89" xfId="0" applyFont="1" applyBorder="1" applyAlignment="1" applyProtection="1">
      <alignment textRotation="90" wrapText="1"/>
      <protection/>
    </xf>
    <xf numFmtId="0" fontId="12" fillId="34" borderId="86" xfId="0" applyFont="1" applyFill="1" applyBorder="1" applyAlignment="1" applyProtection="1">
      <alignment textRotation="90" wrapText="1"/>
      <protection/>
    </xf>
    <xf numFmtId="0" fontId="10" fillId="0" borderId="90" xfId="0" applyFont="1" applyBorder="1" applyAlignment="1" applyProtection="1">
      <alignment horizontal="centerContinuous" vertical="center"/>
      <protection/>
    </xf>
    <xf numFmtId="0" fontId="10" fillId="0" borderId="91" xfId="0" applyFont="1" applyBorder="1" applyAlignment="1" applyProtection="1">
      <alignment horizontal="centerContinuous" vertical="center"/>
      <protection/>
    </xf>
    <xf numFmtId="0" fontId="10" fillId="0" borderId="60" xfId="0" applyFont="1" applyBorder="1" applyAlignment="1" applyProtection="1">
      <alignment horizontal="centerContinuous" vertical="center"/>
      <protection/>
    </xf>
    <xf numFmtId="0" fontId="21" fillId="33" borderId="71" xfId="0" applyFont="1" applyFill="1" applyBorder="1" applyAlignment="1" applyProtection="1">
      <alignment horizontal="left" vertical="center"/>
      <protection/>
    </xf>
    <xf numFmtId="0" fontId="21" fillId="0" borderId="92" xfId="0" applyFont="1" applyBorder="1" applyAlignment="1" applyProtection="1">
      <alignment horizontal="centerContinuous" vertical="center"/>
      <protection/>
    </xf>
    <xf numFmtId="0" fontId="21" fillId="33" borderId="71" xfId="0" applyFont="1" applyFill="1" applyBorder="1" applyAlignment="1" applyProtection="1">
      <alignment horizontal="centerContinuous" vertical="center"/>
      <protection/>
    </xf>
    <xf numFmtId="0" fontId="10" fillId="33" borderId="60" xfId="0" applyFont="1" applyFill="1" applyBorder="1" applyAlignment="1" applyProtection="1">
      <alignment horizontal="centerContinuous" vertical="center"/>
      <protection/>
    </xf>
    <xf numFmtId="0" fontId="10" fillId="33" borderId="91" xfId="0" applyFont="1" applyFill="1" applyBorder="1" applyAlignment="1" applyProtection="1">
      <alignment horizontal="centerContinuous" vertical="center"/>
      <protection/>
    </xf>
    <xf numFmtId="0" fontId="10" fillId="33" borderId="71" xfId="0" applyFont="1" applyFill="1" applyBorder="1" applyAlignment="1" applyProtection="1">
      <alignment horizontal="centerContinuous" vertical="center"/>
      <protection/>
    </xf>
    <xf numFmtId="0" fontId="10" fillId="0" borderId="92" xfId="0" applyFont="1" applyBorder="1" applyAlignment="1" applyProtection="1">
      <alignment horizontal="centerContinuous" vertical="center"/>
      <protection/>
    </xf>
    <xf numFmtId="0" fontId="21" fillId="0" borderId="77" xfId="0" applyFont="1" applyBorder="1" applyAlignment="1" applyProtection="1">
      <alignment horizontal="centerContinuous" vertical="center" wrapText="1"/>
      <protection/>
    </xf>
    <xf numFmtId="0" fontId="11" fillId="0" borderId="60" xfId="0" applyFont="1" applyBorder="1" applyAlignment="1" applyProtection="1">
      <alignment horizontal="centerContinuous" vertical="center" wrapText="1"/>
      <protection/>
    </xf>
    <xf numFmtId="0" fontId="10" fillId="34" borderId="78" xfId="0" applyFont="1" applyFill="1" applyBorder="1" applyAlignment="1" applyProtection="1">
      <alignment/>
      <protection/>
    </xf>
    <xf numFmtId="0" fontId="10" fillId="33" borderId="90" xfId="0" applyFont="1" applyFill="1" applyBorder="1" applyAlignment="1" applyProtection="1">
      <alignment/>
      <protection/>
    </xf>
    <xf numFmtId="0" fontId="10" fillId="0" borderId="60" xfId="0" applyFont="1" applyBorder="1" applyAlignment="1" applyProtection="1">
      <alignment/>
      <protection/>
    </xf>
    <xf numFmtId="0" fontId="10" fillId="33" borderId="92" xfId="0" applyFont="1" applyFill="1" applyBorder="1" applyAlignment="1" applyProtection="1">
      <alignment/>
      <protection/>
    </xf>
    <xf numFmtId="0" fontId="10" fillId="0" borderId="91" xfId="0" applyFont="1" applyBorder="1" applyAlignment="1" applyProtection="1">
      <alignment/>
      <protection/>
    </xf>
    <xf numFmtId="49" fontId="14" fillId="0" borderId="25" xfId="0" applyNumberFormat="1" applyFont="1" applyFill="1" applyBorder="1" applyAlignment="1" applyProtection="1">
      <alignment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0" fontId="26" fillId="0" borderId="93" xfId="0" applyFont="1" applyFill="1" applyBorder="1" applyAlignment="1" applyProtection="1">
      <alignment horizontal="center"/>
      <protection locked="0"/>
    </xf>
    <xf numFmtId="0" fontId="0" fillId="34" borderId="94" xfId="0" applyFill="1" applyBorder="1" applyAlignment="1" applyProtection="1">
      <alignment/>
      <protection/>
    </xf>
    <xf numFmtId="0" fontId="0" fillId="34" borderId="79" xfId="0" applyFill="1" applyBorder="1" applyAlignment="1" applyProtection="1">
      <alignment/>
      <protection/>
    </xf>
    <xf numFmtId="0" fontId="10" fillId="34" borderId="70" xfId="0" applyFont="1" applyFill="1" applyBorder="1" applyAlignment="1" applyProtection="1">
      <alignment/>
      <protection/>
    </xf>
    <xf numFmtId="0" fontId="24" fillId="36" borderId="67" xfId="0" applyFont="1" applyFill="1" applyBorder="1" applyAlignment="1" applyProtection="1">
      <alignment horizontal="center" vertical="center" textRotation="90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6" fillId="0" borderId="95" xfId="0" applyFont="1" applyBorder="1" applyAlignment="1" applyProtection="1">
      <alignment horizontal="center"/>
      <protection/>
    </xf>
    <xf numFmtId="0" fontId="16" fillId="0" borderId="96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9" fillId="0" borderId="95" xfId="0" applyFont="1" applyBorder="1" applyAlignment="1" applyProtection="1">
      <alignment horizontal="center"/>
      <protection/>
    </xf>
    <xf numFmtId="0" fontId="19" fillId="0" borderId="96" xfId="0" applyFont="1" applyBorder="1" applyAlignment="1" applyProtection="1">
      <alignment horizontal="center"/>
      <protection/>
    </xf>
    <xf numFmtId="0" fontId="19" fillId="0" borderId="63" xfId="0" applyFont="1" applyBorder="1" applyAlignment="1" applyProtection="1">
      <alignment horizontal="center"/>
      <protection/>
    </xf>
    <xf numFmtId="0" fontId="0" fillId="0" borderId="9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0" fillId="33" borderId="91" xfId="0" applyFont="1" applyFill="1" applyBorder="1" applyAlignment="1" applyProtection="1">
      <alignment horizontal="center" vertical="center"/>
      <protection/>
    </xf>
    <xf numFmtId="0" fontId="10" fillId="33" borderId="6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62" xfId="0" applyFont="1" applyFill="1" applyBorder="1" applyAlignment="1" applyProtection="1">
      <alignment horizontal="center"/>
      <protection locked="0"/>
    </xf>
    <xf numFmtId="0" fontId="7" fillId="0" borderId="6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3390900" y="209550"/>
          <a:ext cx="7143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6" sqref="H66"/>
    </sheetView>
  </sheetViews>
  <sheetFormatPr defaultColWidth="9.140625" defaultRowHeight="12.75"/>
  <cols>
    <col min="1" max="1" width="7.28125" style="0" bestFit="1" customWidth="1"/>
    <col min="2" max="2" width="23.7109375" style="0" bestFit="1" customWidth="1"/>
    <col min="3" max="3" width="19.28125" style="0" bestFit="1" customWidth="1"/>
    <col min="4" max="4" width="8.7109375" style="0" bestFit="1" customWidth="1"/>
    <col min="5" max="6" width="3.00390625" style="0" bestFit="1" customWidth="1"/>
    <col min="7" max="7" width="3.57421875" style="0" bestFit="1" customWidth="1"/>
    <col min="8" max="8" width="83.57421875" style="0" bestFit="1" customWidth="1"/>
    <col min="9" max="9" width="3.57421875" style="0" bestFit="1" customWidth="1"/>
    <col min="10" max="10" width="6.57421875" style="0" bestFit="1" customWidth="1"/>
    <col min="11" max="11" width="6.140625" style="0" bestFit="1" customWidth="1"/>
    <col min="12" max="12" width="3.57421875" style="0" bestFit="1" customWidth="1"/>
    <col min="13" max="13" width="8.00390625" style="0" bestFit="1" customWidth="1"/>
    <col min="14" max="14" width="4.8515625" style="0" bestFit="1" customWidth="1"/>
    <col min="15" max="15" width="7.421875" style="0" bestFit="1" customWidth="1"/>
    <col min="16" max="16" width="4.8515625" style="0" bestFit="1" customWidth="1"/>
    <col min="17" max="17" width="8.7109375" style="0" bestFit="1" customWidth="1"/>
    <col min="18" max="19" width="3.00390625" style="0" bestFit="1" customWidth="1"/>
    <col min="20" max="20" width="3.57421875" style="0" bestFit="1" customWidth="1"/>
    <col min="21" max="21" width="5.140625" style="0" bestFit="1" customWidth="1"/>
    <col min="22" max="22" width="3.00390625" style="0" bestFit="1" customWidth="1"/>
    <col min="23" max="23" width="5.140625" style="0" bestFit="1" customWidth="1"/>
    <col min="24" max="24" width="3.00390625" style="0" bestFit="1" customWidth="1"/>
    <col min="25" max="25" width="3.140625" style="0" bestFit="1" customWidth="1"/>
    <col min="26" max="26" width="3.00390625" style="0" bestFit="1" customWidth="1"/>
    <col min="27" max="27" width="3.57421875" style="0" bestFit="1" customWidth="1"/>
    <col min="28" max="28" width="3.00390625" style="0" bestFit="1" customWidth="1"/>
    <col min="29" max="29" width="6.421875" style="0" bestFit="1" customWidth="1"/>
    <col min="30" max="30" width="7.57421875" style="0" bestFit="1" customWidth="1"/>
    <col min="31" max="31" width="3.00390625" style="0" bestFit="1" customWidth="1"/>
    <col min="32" max="32" width="3.57421875" style="0" bestFit="1" customWidth="1"/>
    <col min="33" max="33" width="3.00390625" style="0" bestFit="1" customWidth="1"/>
    <col min="34" max="34" width="4.00390625" style="0" bestFit="1" customWidth="1"/>
    <col min="35" max="35" width="3.00390625" style="0" bestFit="1" customWidth="1"/>
    <col min="36" max="36" width="4.00390625" style="0" bestFit="1" customWidth="1"/>
    <col min="37" max="37" width="3.00390625" style="0" bestFit="1" customWidth="1"/>
    <col min="38" max="38" width="3.57421875" style="0" customWidth="1"/>
    <col min="39" max="40" width="3.00390625" style="0" bestFit="1" customWidth="1"/>
    <col min="41" max="41" width="9.57421875" style="0" bestFit="1" customWidth="1"/>
    <col min="42" max="42" width="4.8515625" style="0" bestFit="1" customWidth="1"/>
  </cols>
  <sheetData>
    <row r="1" spans="2:42" ht="17.25" thickBot="1">
      <c r="B1" s="34" t="s">
        <v>135</v>
      </c>
      <c r="C1" s="1"/>
      <c r="D1" s="2"/>
      <c r="E1" s="3"/>
      <c r="F1" s="3"/>
      <c r="G1" s="3"/>
      <c r="H1" s="4" t="s">
        <v>134</v>
      </c>
      <c r="I1" s="6"/>
      <c r="J1" s="6"/>
      <c r="K1" s="6"/>
      <c r="L1" s="6"/>
      <c r="M1" s="5"/>
      <c r="N1" s="6"/>
      <c r="O1" s="6"/>
      <c r="P1" s="6"/>
      <c r="Q1" s="6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5"/>
      <c r="AF1" s="6"/>
      <c r="AG1" s="5"/>
      <c r="AH1" s="6"/>
      <c r="AI1" s="5"/>
      <c r="AJ1" s="6"/>
      <c r="AK1" s="5"/>
      <c r="AL1" s="6"/>
      <c r="AM1" s="6"/>
      <c r="AN1" s="6"/>
      <c r="AO1" s="6"/>
      <c r="AP1" s="7"/>
    </row>
    <row r="2" spans="1:42" ht="18" thickBot="1" thickTop="1">
      <c r="A2" s="8"/>
      <c r="B2" s="34" t="s">
        <v>47</v>
      </c>
      <c r="C2" s="1"/>
      <c r="D2" s="2"/>
      <c r="E2" s="263" t="s">
        <v>39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5"/>
      <c r="AD2" s="219"/>
      <c r="AE2" s="266" t="s">
        <v>0</v>
      </c>
      <c r="AF2" s="267"/>
      <c r="AG2" s="267"/>
      <c r="AH2" s="267"/>
      <c r="AI2" s="267"/>
      <c r="AJ2" s="267"/>
      <c r="AK2" s="267"/>
      <c r="AL2" s="268"/>
      <c r="AM2" s="219"/>
      <c r="AN2" s="256"/>
      <c r="AO2" s="6"/>
      <c r="AP2" s="7"/>
    </row>
    <row r="3" spans="1:42" ht="12.75">
      <c r="A3" s="9"/>
      <c r="B3" s="50">
        <v>42247</v>
      </c>
      <c r="C3" s="10" t="s">
        <v>79</v>
      </c>
      <c r="D3" s="7"/>
      <c r="E3" s="269" t="s">
        <v>1</v>
      </c>
      <c r="F3" s="270"/>
      <c r="G3" s="270"/>
      <c r="H3" s="262"/>
      <c r="I3" s="270"/>
      <c r="J3" s="262"/>
      <c r="K3" s="19" t="s">
        <v>33</v>
      </c>
      <c r="L3" s="11"/>
      <c r="M3" s="20"/>
      <c r="N3" s="12" t="s">
        <v>32</v>
      </c>
      <c r="O3" s="22" t="s">
        <v>2</v>
      </c>
      <c r="P3" s="12"/>
      <c r="Q3" s="55"/>
      <c r="R3" s="261" t="s">
        <v>40</v>
      </c>
      <c r="S3" s="270"/>
      <c r="T3" s="270"/>
      <c r="U3" s="270"/>
      <c r="V3" s="273"/>
      <c r="W3" s="273"/>
      <c r="X3" s="273"/>
      <c r="Y3" s="273"/>
      <c r="Z3" s="273"/>
      <c r="AA3" s="274"/>
      <c r="AB3" s="271" t="s">
        <v>6</v>
      </c>
      <c r="AC3" s="272"/>
      <c r="AD3" s="21"/>
      <c r="AE3" s="269" t="s">
        <v>3</v>
      </c>
      <c r="AF3" s="262"/>
      <c r="AG3" s="261" t="s">
        <v>4</v>
      </c>
      <c r="AH3" s="262"/>
      <c r="AI3" s="261" t="s">
        <v>5</v>
      </c>
      <c r="AJ3" s="262"/>
      <c r="AK3" s="261" t="s">
        <v>6</v>
      </c>
      <c r="AL3" s="262"/>
      <c r="AM3" s="21"/>
      <c r="AN3" s="257"/>
      <c r="AO3" s="13"/>
      <c r="AP3" s="9"/>
    </row>
    <row r="4" spans="1:42" ht="18" customHeight="1" thickBot="1">
      <c r="A4" s="7"/>
      <c r="B4" s="50">
        <v>42476</v>
      </c>
      <c r="C4" s="10" t="s">
        <v>80</v>
      </c>
      <c r="D4" s="14"/>
      <c r="E4" s="236" t="s">
        <v>7</v>
      </c>
      <c r="F4" s="237"/>
      <c r="G4" s="237"/>
      <c r="H4" s="238"/>
      <c r="I4" s="275" t="s">
        <v>68</v>
      </c>
      <c r="J4" s="276"/>
      <c r="K4" s="237" t="s">
        <v>34</v>
      </c>
      <c r="L4" s="237"/>
      <c r="M4" s="239" t="s">
        <v>31</v>
      </c>
      <c r="N4" s="240"/>
      <c r="O4" s="241" t="s">
        <v>8</v>
      </c>
      <c r="P4" s="242"/>
      <c r="Q4" s="243"/>
      <c r="R4" s="244" t="s">
        <v>49</v>
      </c>
      <c r="S4" s="243"/>
      <c r="T4" s="243"/>
      <c r="U4" s="237"/>
      <c r="V4" s="241" t="s">
        <v>9</v>
      </c>
      <c r="W4" s="238"/>
      <c r="X4" s="245"/>
      <c r="Y4" s="245"/>
      <c r="Z4" s="245"/>
      <c r="AA4" s="245"/>
      <c r="AB4" s="246" t="s">
        <v>10</v>
      </c>
      <c r="AC4" s="247"/>
      <c r="AD4" s="248"/>
      <c r="AE4" s="249"/>
      <c r="AF4" s="250"/>
      <c r="AG4" s="251"/>
      <c r="AH4" s="250"/>
      <c r="AI4" s="251"/>
      <c r="AJ4" s="250"/>
      <c r="AK4" s="251"/>
      <c r="AL4" s="252"/>
      <c r="AM4" s="248"/>
      <c r="AN4" s="258"/>
      <c r="AO4" s="7"/>
      <c r="AP4" s="7"/>
    </row>
    <row r="5" spans="1:42" ht="111" customHeight="1" thickBot="1" thickTop="1">
      <c r="A5" s="216" t="s">
        <v>11</v>
      </c>
      <c r="B5" s="217" t="s">
        <v>12</v>
      </c>
      <c r="C5" s="217" t="s">
        <v>13</v>
      </c>
      <c r="D5" s="218" t="s">
        <v>64</v>
      </c>
      <c r="E5" s="220" t="s">
        <v>60</v>
      </c>
      <c r="F5" s="220" t="s">
        <v>61</v>
      </c>
      <c r="G5" s="220" t="s">
        <v>62</v>
      </c>
      <c r="H5" s="221" t="s">
        <v>66</v>
      </c>
      <c r="I5" s="220" t="s">
        <v>65</v>
      </c>
      <c r="J5" s="221" t="s">
        <v>67</v>
      </c>
      <c r="K5" s="222" t="s">
        <v>14</v>
      </c>
      <c r="L5" s="223" t="s">
        <v>35</v>
      </c>
      <c r="M5" s="224" t="s">
        <v>30</v>
      </c>
      <c r="N5" s="225" t="s">
        <v>36</v>
      </c>
      <c r="O5" s="224" t="s">
        <v>15</v>
      </c>
      <c r="P5" s="225" t="s">
        <v>37</v>
      </c>
      <c r="Q5" s="226" t="s">
        <v>84</v>
      </c>
      <c r="R5" s="220" t="s">
        <v>81</v>
      </c>
      <c r="S5" s="220" t="s">
        <v>82</v>
      </c>
      <c r="T5" s="220" t="s">
        <v>83</v>
      </c>
      <c r="U5" s="227" t="s">
        <v>71</v>
      </c>
      <c r="V5" s="220" t="s">
        <v>14</v>
      </c>
      <c r="W5" s="227" t="s">
        <v>16</v>
      </c>
      <c r="X5" s="220" t="s">
        <v>41</v>
      </c>
      <c r="Y5" s="227" t="s">
        <v>94</v>
      </c>
      <c r="Z5" s="220" t="s">
        <v>41</v>
      </c>
      <c r="AA5" s="227" t="s">
        <v>70</v>
      </c>
      <c r="AB5" s="228" t="s">
        <v>42</v>
      </c>
      <c r="AC5" s="229" t="s">
        <v>17</v>
      </c>
      <c r="AD5" s="230" t="s">
        <v>18</v>
      </c>
      <c r="AE5" s="231" t="s">
        <v>43</v>
      </c>
      <c r="AF5" s="232" t="s">
        <v>19</v>
      </c>
      <c r="AG5" s="220" t="s">
        <v>44</v>
      </c>
      <c r="AH5" s="227" t="s">
        <v>20</v>
      </c>
      <c r="AI5" s="220" t="s">
        <v>45</v>
      </c>
      <c r="AJ5" s="227" t="s">
        <v>21</v>
      </c>
      <c r="AK5" s="233" t="s">
        <v>42</v>
      </c>
      <c r="AL5" s="234" t="s">
        <v>22</v>
      </c>
      <c r="AM5" s="235" t="s">
        <v>23</v>
      </c>
      <c r="AN5" s="235" t="s">
        <v>120</v>
      </c>
      <c r="AO5" s="259" t="s">
        <v>24</v>
      </c>
      <c r="AP5" s="260" t="s">
        <v>25</v>
      </c>
    </row>
    <row r="6" spans="1:42" ht="18.75" thickBot="1">
      <c r="A6" s="214"/>
      <c r="B6" s="15"/>
      <c r="C6" s="15"/>
      <c r="D6" s="215"/>
      <c r="E6" s="24"/>
      <c r="F6" s="51"/>
      <c r="G6" s="51"/>
      <c r="H6" s="25" t="s">
        <v>63</v>
      </c>
      <c r="I6" s="27"/>
      <c r="J6" s="28"/>
      <c r="K6" s="27"/>
      <c r="L6" s="29" t="s">
        <v>27</v>
      </c>
      <c r="M6" s="27"/>
      <c r="N6" s="28" t="s">
        <v>26</v>
      </c>
      <c r="O6" s="27"/>
      <c r="P6" s="29" t="s">
        <v>27</v>
      </c>
      <c r="Q6" s="23"/>
      <c r="R6" s="27"/>
      <c r="S6" s="27"/>
      <c r="T6" s="27"/>
      <c r="U6" s="29"/>
      <c r="V6" s="27"/>
      <c r="W6" s="29" t="s">
        <v>28</v>
      </c>
      <c r="X6" s="27"/>
      <c r="Y6" s="29" t="s">
        <v>29</v>
      </c>
      <c r="Z6" s="27"/>
      <c r="AA6" s="29" t="s">
        <v>28</v>
      </c>
      <c r="AB6" s="27"/>
      <c r="AC6" s="30" t="s">
        <v>69</v>
      </c>
      <c r="AD6" s="31"/>
      <c r="AE6" s="32"/>
      <c r="AF6" s="25" t="s">
        <v>72</v>
      </c>
      <c r="AG6" s="26"/>
      <c r="AH6" s="29" t="s">
        <v>73</v>
      </c>
      <c r="AI6" s="27"/>
      <c r="AJ6" s="29" t="s">
        <v>74</v>
      </c>
      <c r="AK6" s="33"/>
      <c r="AL6" s="30" t="s">
        <v>72</v>
      </c>
      <c r="AM6" s="31"/>
      <c r="AN6" s="87"/>
      <c r="AO6" s="48"/>
      <c r="AP6" s="253"/>
    </row>
    <row r="7" spans="1:42" s="35" customFormat="1" ht="16.5" thickBot="1">
      <c r="A7" s="92" t="s">
        <v>50</v>
      </c>
      <c r="B7" s="281" t="s">
        <v>51</v>
      </c>
      <c r="C7" s="282"/>
      <c r="D7" s="93"/>
      <c r="E7" s="104"/>
      <c r="F7" s="196"/>
      <c r="G7" s="196"/>
      <c r="H7" s="197"/>
      <c r="I7" s="101"/>
      <c r="J7" s="198"/>
      <c r="K7" s="101"/>
      <c r="L7" s="199"/>
      <c r="M7" s="101"/>
      <c r="N7" s="200"/>
      <c r="O7" s="101"/>
      <c r="P7" s="101"/>
      <c r="Q7" s="93"/>
      <c r="R7" s="101"/>
      <c r="S7" s="101"/>
      <c r="T7" s="101"/>
      <c r="U7" s="102"/>
      <c r="V7" s="101"/>
      <c r="W7" s="101"/>
      <c r="X7" s="101"/>
      <c r="Y7" s="102"/>
      <c r="Z7" s="101"/>
      <c r="AA7" s="102"/>
      <c r="AB7" s="101"/>
      <c r="AC7" s="102"/>
      <c r="AD7" s="103"/>
      <c r="AE7" s="104"/>
      <c r="AF7" s="102"/>
      <c r="AG7" s="101"/>
      <c r="AH7" s="102"/>
      <c r="AI7" s="101"/>
      <c r="AJ7" s="105"/>
      <c r="AK7" s="101"/>
      <c r="AL7" s="105"/>
      <c r="AM7" s="106"/>
      <c r="AN7" s="88"/>
      <c r="AO7" s="49"/>
      <c r="AP7" s="254"/>
    </row>
    <row r="8" spans="1:42" s="35" customFormat="1" ht="16.5" thickTop="1">
      <c r="A8" s="94">
        <v>1</v>
      </c>
      <c r="B8" s="95" t="s">
        <v>52</v>
      </c>
      <c r="C8" s="95" t="s">
        <v>53</v>
      </c>
      <c r="D8" s="96">
        <v>31199</v>
      </c>
      <c r="E8" s="107">
        <v>29</v>
      </c>
      <c r="F8" s="108">
        <f aca="true" t="shared" si="0" ref="F8:F14">G8-E8*12</f>
        <v>23</v>
      </c>
      <c r="G8" s="108">
        <f aca="true" t="shared" si="1" ref="G8:G14">IF(D8&gt;0,ROUND(($B$4-D8)/365*12,0),0)</f>
        <v>371</v>
      </c>
      <c r="H8" s="109">
        <f aca="true" t="shared" si="2" ref="H8:H14">G8*2</f>
        <v>742</v>
      </c>
      <c r="I8" s="108">
        <v>62</v>
      </c>
      <c r="J8" s="201">
        <f aca="true" t="shared" si="3" ref="J8:J14">IF(I8&gt;48,48+(I8-48)*2/3,I8)</f>
        <v>57.333333333333336</v>
      </c>
      <c r="K8" s="110"/>
      <c r="L8" s="111">
        <f>K8*3</f>
        <v>0</v>
      </c>
      <c r="M8" s="110"/>
      <c r="N8" s="202">
        <f>IF(M8&lt;=4,M8*3,12+(M8-4)*3*2/3)</f>
        <v>0</v>
      </c>
      <c r="O8" s="110"/>
      <c r="P8" s="111">
        <f>O8*3</f>
        <v>0</v>
      </c>
      <c r="Q8" s="96">
        <v>31199</v>
      </c>
      <c r="R8" s="107">
        <f aca="true" t="shared" si="4" ref="R8:R14">INT(T8/12)</f>
        <v>30</v>
      </c>
      <c r="S8" s="108">
        <f aca="true" t="shared" si="5" ref="S8:S14">T8-R8*12</f>
        <v>3</v>
      </c>
      <c r="T8" s="108">
        <f aca="true" t="shared" si="6" ref="T8:T14">IF(Q8&gt;0,ROUND(($B$3-Q8)/365*12,0),0)</f>
        <v>363</v>
      </c>
      <c r="U8" s="109">
        <f aca="true" t="shared" si="7" ref="U8:U14">IF(R8&gt;5,40+(R8-5)*12,R8*8)</f>
        <v>340</v>
      </c>
      <c r="V8" s="110"/>
      <c r="W8" s="111">
        <f>V8</f>
        <v>0</v>
      </c>
      <c r="X8" s="108"/>
      <c r="Y8" s="109">
        <f aca="true" t="shared" si="8" ref="Y8:Y14">X8*4</f>
        <v>0</v>
      </c>
      <c r="Z8" s="108"/>
      <c r="AA8" s="109">
        <f aca="true" t="shared" si="9" ref="AA8:AA14">Z8*1</f>
        <v>0</v>
      </c>
      <c r="AB8" s="108" t="s">
        <v>38</v>
      </c>
      <c r="AC8" s="109">
        <f aca="true" t="shared" si="10" ref="AC8:AC14">IF(AB8="si",40,0)</f>
        <v>40</v>
      </c>
      <c r="AD8" s="119">
        <f aca="true" t="shared" si="11" ref="AD8:AD14">H8+J8+U8+AA8+AC8</f>
        <v>1179.3333333333335</v>
      </c>
      <c r="AE8" s="108"/>
      <c r="AF8" s="109">
        <f aca="true" t="shared" si="12" ref="AF8:AF14">IF(AE8="si",24,0)</f>
        <v>0</v>
      </c>
      <c r="AG8" s="108"/>
      <c r="AH8" s="109">
        <f aca="true" t="shared" si="13" ref="AH8:AH14">AG8*16</f>
        <v>0</v>
      </c>
      <c r="AI8" s="108"/>
      <c r="AJ8" s="109">
        <f aca="true" t="shared" si="14" ref="AJ8:AJ14">AI8*12</f>
        <v>0</v>
      </c>
      <c r="AK8" s="108"/>
      <c r="AL8" s="109">
        <f aca="true" t="shared" si="15" ref="AL8:AL14">IF(AK8="si",24,0)</f>
        <v>0</v>
      </c>
      <c r="AM8" s="112">
        <f aca="true" t="shared" si="16" ref="AM8:AM14">AF8+AH8+AJ8+AL8</f>
        <v>0</v>
      </c>
      <c r="AN8" s="121"/>
      <c r="AO8" s="60">
        <f aca="true" t="shared" si="17" ref="AO8:AO14">AD8+AM8+Y8</f>
        <v>1179.3333333333335</v>
      </c>
      <c r="AP8" s="139"/>
    </row>
    <row r="9" spans="1:42" s="35" customFormat="1" ht="15.75">
      <c r="A9" s="97">
        <v>2</v>
      </c>
      <c r="B9" s="37" t="s">
        <v>54</v>
      </c>
      <c r="C9" s="37" t="s">
        <v>55</v>
      </c>
      <c r="D9" s="57">
        <v>31444</v>
      </c>
      <c r="E9" s="42">
        <f aca="true" t="shared" si="18" ref="E9:E14">INT(G9/12)</f>
        <v>30</v>
      </c>
      <c r="F9" s="44">
        <f t="shared" si="0"/>
        <v>3</v>
      </c>
      <c r="G9" s="44">
        <f t="shared" si="1"/>
        <v>363</v>
      </c>
      <c r="H9" s="41">
        <f t="shared" si="2"/>
        <v>726</v>
      </c>
      <c r="I9" s="44">
        <v>108</v>
      </c>
      <c r="J9" s="56">
        <f t="shared" si="3"/>
        <v>88</v>
      </c>
      <c r="K9" s="36"/>
      <c r="L9" s="45">
        <f>K9*3</f>
        <v>0</v>
      </c>
      <c r="M9" s="36"/>
      <c r="N9" s="46">
        <f>IF(M9&lt;=4,M9*3,12+(M9-4)*3*2/3)</f>
        <v>0</v>
      </c>
      <c r="O9" s="36"/>
      <c r="P9" s="45">
        <f>O9*3</f>
        <v>0</v>
      </c>
      <c r="Q9" s="57">
        <v>37135</v>
      </c>
      <c r="R9" s="42">
        <f t="shared" si="4"/>
        <v>14</v>
      </c>
      <c r="S9" s="44">
        <f t="shared" si="5"/>
        <v>0</v>
      </c>
      <c r="T9" s="44">
        <f t="shared" si="6"/>
        <v>168</v>
      </c>
      <c r="U9" s="41">
        <f t="shared" si="7"/>
        <v>148</v>
      </c>
      <c r="V9" s="36"/>
      <c r="W9" s="45">
        <f>V9</f>
        <v>0</v>
      </c>
      <c r="X9" s="44">
        <v>16</v>
      </c>
      <c r="Y9" s="41">
        <f t="shared" si="8"/>
        <v>64</v>
      </c>
      <c r="Z9" s="44">
        <v>0</v>
      </c>
      <c r="AA9" s="41">
        <f t="shared" si="9"/>
        <v>0</v>
      </c>
      <c r="AB9" s="44" t="s">
        <v>38</v>
      </c>
      <c r="AC9" s="41">
        <f t="shared" si="10"/>
        <v>40</v>
      </c>
      <c r="AD9" s="74">
        <f t="shared" si="11"/>
        <v>1002</v>
      </c>
      <c r="AE9" s="44"/>
      <c r="AF9" s="41">
        <f t="shared" si="12"/>
        <v>0</v>
      </c>
      <c r="AG9" s="44"/>
      <c r="AH9" s="41">
        <f t="shared" si="13"/>
        <v>0</v>
      </c>
      <c r="AI9" s="44"/>
      <c r="AJ9" s="41">
        <f t="shared" si="14"/>
        <v>0</v>
      </c>
      <c r="AK9" s="44"/>
      <c r="AL9" s="41">
        <f t="shared" si="15"/>
        <v>0</v>
      </c>
      <c r="AM9" s="47">
        <f t="shared" si="16"/>
        <v>0</v>
      </c>
      <c r="AN9" s="122"/>
      <c r="AO9" s="61">
        <f t="shared" si="17"/>
        <v>1066</v>
      </c>
      <c r="AP9" s="140"/>
    </row>
    <row r="10" spans="1:42" s="35" customFormat="1" ht="15.75">
      <c r="A10" s="97">
        <v>3</v>
      </c>
      <c r="B10" s="37" t="s">
        <v>96</v>
      </c>
      <c r="C10" s="37" t="s">
        <v>97</v>
      </c>
      <c r="D10" s="57">
        <v>33117</v>
      </c>
      <c r="E10" s="42">
        <f t="shared" si="18"/>
        <v>25</v>
      </c>
      <c r="F10" s="44">
        <f t="shared" si="0"/>
        <v>8</v>
      </c>
      <c r="G10" s="44">
        <f t="shared" si="1"/>
        <v>308</v>
      </c>
      <c r="H10" s="41">
        <f t="shared" si="2"/>
        <v>616</v>
      </c>
      <c r="I10" s="44">
        <v>53</v>
      </c>
      <c r="J10" s="56">
        <f t="shared" si="3"/>
        <v>51.333333333333336</v>
      </c>
      <c r="K10" s="36"/>
      <c r="L10" s="45"/>
      <c r="M10" s="36"/>
      <c r="N10" s="46"/>
      <c r="O10" s="36"/>
      <c r="P10" s="45"/>
      <c r="Q10" s="57">
        <v>33848</v>
      </c>
      <c r="R10" s="42">
        <f t="shared" si="4"/>
        <v>23</v>
      </c>
      <c r="S10" s="44">
        <f t="shared" si="5"/>
        <v>0</v>
      </c>
      <c r="T10" s="44">
        <f t="shared" si="6"/>
        <v>276</v>
      </c>
      <c r="U10" s="41">
        <f t="shared" si="7"/>
        <v>256</v>
      </c>
      <c r="V10" s="36"/>
      <c r="W10" s="45"/>
      <c r="X10" s="44"/>
      <c r="Y10" s="41">
        <f t="shared" si="8"/>
        <v>0</v>
      </c>
      <c r="Z10" s="44"/>
      <c r="AA10" s="41">
        <f t="shared" si="9"/>
        <v>0</v>
      </c>
      <c r="AB10" s="44" t="s">
        <v>38</v>
      </c>
      <c r="AC10" s="41">
        <f t="shared" si="10"/>
        <v>40</v>
      </c>
      <c r="AD10" s="74">
        <f t="shared" si="11"/>
        <v>963.3333333333334</v>
      </c>
      <c r="AE10" s="44" t="s">
        <v>38</v>
      </c>
      <c r="AF10" s="41">
        <f t="shared" si="12"/>
        <v>24</v>
      </c>
      <c r="AG10" s="44"/>
      <c r="AH10" s="41">
        <f t="shared" si="13"/>
        <v>0</v>
      </c>
      <c r="AI10" s="44"/>
      <c r="AJ10" s="41">
        <f t="shared" si="14"/>
        <v>0</v>
      </c>
      <c r="AK10" s="44"/>
      <c r="AL10" s="41">
        <f t="shared" si="15"/>
        <v>0</v>
      </c>
      <c r="AM10" s="47">
        <f t="shared" si="16"/>
        <v>24</v>
      </c>
      <c r="AN10" s="122"/>
      <c r="AO10" s="61">
        <f t="shared" si="17"/>
        <v>987.3333333333334</v>
      </c>
      <c r="AP10" s="140" t="s">
        <v>136</v>
      </c>
    </row>
    <row r="11" spans="1:42" s="35" customFormat="1" ht="15.75">
      <c r="A11" s="97">
        <f>A10+1</f>
        <v>4</v>
      </c>
      <c r="B11" s="37" t="s">
        <v>58</v>
      </c>
      <c r="C11" s="37" t="s">
        <v>59</v>
      </c>
      <c r="D11" s="57">
        <v>32872</v>
      </c>
      <c r="E11" s="42">
        <f t="shared" si="18"/>
        <v>26</v>
      </c>
      <c r="F11" s="44">
        <f t="shared" si="0"/>
        <v>4</v>
      </c>
      <c r="G11" s="44">
        <f t="shared" si="1"/>
        <v>316</v>
      </c>
      <c r="H11" s="41">
        <f t="shared" si="2"/>
        <v>632</v>
      </c>
      <c r="I11" s="44"/>
      <c r="J11" s="56">
        <f t="shared" si="3"/>
        <v>0</v>
      </c>
      <c r="K11" s="36"/>
      <c r="L11" s="45">
        <f>K11*3</f>
        <v>0</v>
      </c>
      <c r="M11" s="36"/>
      <c r="N11" s="46">
        <f>IF(M11&lt;=4,M11*3,12+(M11-4)*3*2/3)</f>
        <v>0</v>
      </c>
      <c r="O11" s="36"/>
      <c r="P11" s="45">
        <f>O11*3</f>
        <v>0</v>
      </c>
      <c r="Q11" s="57">
        <v>32875</v>
      </c>
      <c r="R11" s="42">
        <f t="shared" si="4"/>
        <v>25</v>
      </c>
      <c r="S11" s="44">
        <f t="shared" si="5"/>
        <v>8</v>
      </c>
      <c r="T11" s="44">
        <f t="shared" si="6"/>
        <v>308</v>
      </c>
      <c r="U11" s="41">
        <f t="shared" si="7"/>
        <v>280</v>
      </c>
      <c r="V11" s="36"/>
      <c r="W11" s="45">
        <f>V11</f>
        <v>0</v>
      </c>
      <c r="X11" s="44"/>
      <c r="Y11" s="41">
        <f t="shared" si="8"/>
        <v>0</v>
      </c>
      <c r="Z11" s="44"/>
      <c r="AA11" s="41">
        <f t="shared" si="9"/>
        <v>0</v>
      </c>
      <c r="AB11" s="44" t="s">
        <v>38</v>
      </c>
      <c r="AC11" s="41">
        <f t="shared" si="10"/>
        <v>40</v>
      </c>
      <c r="AD11" s="74">
        <f t="shared" si="11"/>
        <v>952</v>
      </c>
      <c r="AE11" s="44"/>
      <c r="AF11" s="41">
        <f t="shared" si="12"/>
        <v>0</v>
      </c>
      <c r="AG11" s="44"/>
      <c r="AH11" s="41">
        <f t="shared" si="13"/>
        <v>0</v>
      </c>
      <c r="AI11" s="44">
        <v>1</v>
      </c>
      <c r="AJ11" s="41">
        <f t="shared" si="14"/>
        <v>12</v>
      </c>
      <c r="AK11" s="44"/>
      <c r="AL11" s="41">
        <f t="shared" si="15"/>
        <v>0</v>
      </c>
      <c r="AM11" s="47">
        <f t="shared" si="16"/>
        <v>12</v>
      </c>
      <c r="AN11" s="122"/>
      <c r="AO11" s="61">
        <f t="shared" si="17"/>
        <v>964</v>
      </c>
      <c r="AP11" s="140"/>
    </row>
    <row r="12" spans="1:42" s="35" customFormat="1" ht="15.75">
      <c r="A12" s="97">
        <f>A11+1</f>
        <v>5</v>
      </c>
      <c r="B12" s="37" t="s">
        <v>56</v>
      </c>
      <c r="C12" s="37" t="s">
        <v>57</v>
      </c>
      <c r="D12" s="57">
        <v>33635</v>
      </c>
      <c r="E12" s="42">
        <f t="shared" si="18"/>
        <v>24</v>
      </c>
      <c r="F12" s="44">
        <f t="shared" si="0"/>
        <v>3</v>
      </c>
      <c r="G12" s="44">
        <f t="shared" si="1"/>
        <v>291</v>
      </c>
      <c r="H12" s="41">
        <f t="shared" si="2"/>
        <v>582</v>
      </c>
      <c r="I12" s="44">
        <v>5</v>
      </c>
      <c r="J12" s="56">
        <f t="shared" si="3"/>
        <v>5</v>
      </c>
      <c r="K12" s="36"/>
      <c r="L12" s="45">
        <f>K12*3</f>
        <v>0</v>
      </c>
      <c r="M12" s="36"/>
      <c r="N12" s="46">
        <f>IF(M12&lt;=4,M12*3,12+(M12-4)*3*2/3)</f>
        <v>0</v>
      </c>
      <c r="O12" s="36"/>
      <c r="P12" s="45">
        <f>O12*3</f>
        <v>0</v>
      </c>
      <c r="Q12" s="57">
        <v>33635</v>
      </c>
      <c r="R12" s="42">
        <f t="shared" si="4"/>
        <v>23</v>
      </c>
      <c r="S12" s="44">
        <f t="shared" si="5"/>
        <v>7</v>
      </c>
      <c r="T12" s="44">
        <f t="shared" si="6"/>
        <v>283</v>
      </c>
      <c r="U12" s="41">
        <f t="shared" si="7"/>
        <v>256</v>
      </c>
      <c r="V12" s="36"/>
      <c r="W12" s="45">
        <f>V12</f>
        <v>0</v>
      </c>
      <c r="X12" s="44"/>
      <c r="Y12" s="41">
        <f t="shared" si="8"/>
        <v>0</v>
      </c>
      <c r="Z12" s="44"/>
      <c r="AA12" s="41">
        <f t="shared" si="9"/>
        <v>0</v>
      </c>
      <c r="AB12" s="44" t="s">
        <v>38</v>
      </c>
      <c r="AC12" s="41">
        <f t="shared" si="10"/>
        <v>40</v>
      </c>
      <c r="AD12" s="74">
        <f t="shared" si="11"/>
        <v>883</v>
      </c>
      <c r="AE12" s="44"/>
      <c r="AF12" s="41">
        <f t="shared" si="12"/>
        <v>0</v>
      </c>
      <c r="AG12" s="44"/>
      <c r="AH12" s="41">
        <f t="shared" si="13"/>
        <v>0</v>
      </c>
      <c r="AI12" s="44"/>
      <c r="AJ12" s="41">
        <f t="shared" si="14"/>
        <v>0</v>
      </c>
      <c r="AK12" s="44"/>
      <c r="AL12" s="41">
        <f t="shared" si="15"/>
        <v>0</v>
      </c>
      <c r="AM12" s="47">
        <f t="shared" si="16"/>
        <v>0</v>
      </c>
      <c r="AN12" s="122"/>
      <c r="AO12" s="61">
        <f t="shared" si="17"/>
        <v>883</v>
      </c>
      <c r="AP12" s="140"/>
    </row>
    <row r="13" spans="1:42" s="35" customFormat="1" ht="15.75">
      <c r="A13" s="97">
        <f>A12+1</f>
        <v>6</v>
      </c>
      <c r="B13" s="37" t="s">
        <v>98</v>
      </c>
      <c r="C13" s="37" t="s">
        <v>99</v>
      </c>
      <c r="D13" s="57">
        <v>40057</v>
      </c>
      <c r="E13" s="42">
        <f t="shared" si="18"/>
        <v>6</v>
      </c>
      <c r="F13" s="44">
        <f t="shared" si="0"/>
        <v>8</v>
      </c>
      <c r="G13" s="44">
        <f t="shared" si="1"/>
        <v>80</v>
      </c>
      <c r="H13" s="41">
        <f t="shared" si="2"/>
        <v>160</v>
      </c>
      <c r="I13" s="44">
        <v>110</v>
      </c>
      <c r="J13" s="56">
        <f t="shared" si="3"/>
        <v>89.33333333333334</v>
      </c>
      <c r="K13" s="36"/>
      <c r="L13" s="45"/>
      <c r="M13" s="36"/>
      <c r="N13" s="46"/>
      <c r="O13" s="36"/>
      <c r="P13" s="45"/>
      <c r="Q13" s="57">
        <v>41153</v>
      </c>
      <c r="R13" s="42">
        <f t="shared" si="4"/>
        <v>3</v>
      </c>
      <c r="S13" s="44">
        <f t="shared" si="5"/>
        <v>0</v>
      </c>
      <c r="T13" s="44">
        <f t="shared" si="6"/>
        <v>36</v>
      </c>
      <c r="U13" s="41">
        <f t="shared" si="7"/>
        <v>24</v>
      </c>
      <c r="V13" s="36"/>
      <c r="W13" s="45"/>
      <c r="X13" s="44"/>
      <c r="Y13" s="41">
        <f t="shared" si="8"/>
        <v>0</v>
      </c>
      <c r="Z13" s="44"/>
      <c r="AA13" s="41">
        <f t="shared" si="9"/>
        <v>0</v>
      </c>
      <c r="AB13" s="44"/>
      <c r="AC13" s="41">
        <f t="shared" si="10"/>
        <v>0</v>
      </c>
      <c r="AD13" s="74">
        <f t="shared" si="11"/>
        <v>273.33333333333337</v>
      </c>
      <c r="AE13" s="44"/>
      <c r="AF13" s="41">
        <f t="shared" si="12"/>
        <v>0</v>
      </c>
      <c r="AG13" s="44"/>
      <c r="AH13" s="41">
        <f t="shared" si="13"/>
        <v>0</v>
      </c>
      <c r="AI13" s="44"/>
      <c r="AJ13" s="41">
        <f t="shared" si="14"/>
        <v>0</v>
      </c>
      <c r="AK13" s="44"/>
      <c r="AL13" s="41">
        <f t="shared" si="15"/>
        <v>0</v>
      </c>
      <c r="AM13" s="47">
        <f t="shared" si="16"/>
        <v>0</v>
      </c>
      <c r="AN13" s="122"/>
      <c r="AO13" s="61">
        <f t="shared" si="17"/>
        <v>273.33333333333337</v>
      </c>
      <c r="AP13" s="140" t="s">
        <v>136</v>
      </c>
    </row>
    <row r="14" spans="1:42" s="35" customFormat="1" ht="16.5" thickBot="1">
      <c r="A14" s="98">
        <f>A13+1</f>
        <v>7</v>
      </c>
      <c r="B14" s="99" t="s">
        <v>100</v>
      </c>
      <c r="C14" s="99" t="s">
        <v>101</v>
      </c>
      <c r="D14" s="100">
        <v>35724</v>
      </c>
      <c r="E14" s="113">
        <f t="shared" si="18"/>
        <v>18</v>
      </c>
      <c r="F14" s="114">
        <f t="shared" si="0"/>
        <v>6</v>
      </c>
      <c r="G14" s="114">
        <f t="shared" si="1"/>
        <v>222</v>
      </c>
      <c r="H14" s="115">
        <f t="shared" si="2"/>
        <v>444</v>
      </c>
      <c r="I14" s="114">
        <v>57</v>
      </c>
      <c r="J14" s="137">
        <f t="shared" si="3"/>
        <v>54</v>
      </c>
      <c r="K14" s="116"/>
      <c r="L14" s="117"/>
      <c r="M14" s="116"/>
      <c r="N14" s="138"/>
      <c r="O14" s="116"/>
      <c r="P14" s="117"/>
      <c r="Q14" s="100">
        <v>36039</v>
      </c>
      <c r="R14" s="113">
        <f t="shared" si="4"/>
        <v>17</v>
      </c>
      <c r="S14" s="114">
        <f t="shared" si="5"/>
        <v>0</v>
      </c>
      <c r="T14" s="114">
        <f t="shared" si="6"/>
        <v>204</v>
      </c>
      <c r="U14" s="115">
        <f t="shared" si="7"/>
        <v>184</v>
      </c>
      <c r="V14" s="116"/>
      <c r="W14" s="117"/>
      <c r="X14" s="114">
        <v>1</v>
      </c>
      <c r="Y14" s="115">
        <f t="shared" si="8"/>
        <v>4</v>
      </c>
      <c r="Z14" s="114"/>
      <c r="AA14" s="115">
        <f t="shared" si="9"/>
        <v>0</v>
      </c>
      <c r="AB14" s="114" t="s">
        <v>38</v>
      </c>
      <c r="AC14" s="115">
        <f t="shared" si="10"/>
        <v>40</v>
      </c>
      <c r="AD14" s="120">
        <f t="shared" si="11"/>
        <v>722</v>
      </c>
      <c r="AE14" s="114" t="s">
        <v>38</v>
      </c>
      <c r="AF14" s="115">
        <f t="shared" si="12"/>
        <v>24</v>
      </c>
      <c r="AG14" s="114"/>
      <c r="AH14" s="115">
        <f t="shared" si="13"/>
        <v>0</v>
      </c>
      <c r="AI14" s="114"/>
      <c r="AJ14" s="115">
        <f t="shared" si="14"/>
        <v>0</v>
      </c>
      <c r="AK14" s="114"/>
      <c r="AL14" s="115">
        <f t="shared" si="15"/>
        <v>0</v>
      </c>
      <c r="AM14" s="118">
        <f t="shared" si="16"/>
        <v>24</v>
      </c>
      <c r="AN14" s="123"/>
      <c r="AO14" s="124">
        <f t="shared" si="17"/>
        <v>750</v>
      </c>
      <c r="AP14" s="177"/>
    </row>
    <row r="15" s="35" customFormat="1" ht="17.25" thickBot="1" thickTop="1">
      <c r="A15" s="174"/>
    </row>
    <row r="16" spans="1:42" ht="17.25" thickBot="1" thickTop="1">
      <c r="A16" s="147" t="s">
        <v>75</v>
      </c>
      <c r="B16" s="279" t="s">
        <v>78</v>
      </c>
      <c r="C16" s="280"/>
      <c r="D16" s="148"/>
      <c r="E16" s="149"/>
      <c r="F16" s="150"/>
      <c r="G16" s="150"/>
      <c r="H16" s="151"/>
      <c r="I16" s="152"/>
      <c r="J16" s="153"/>
      <c r="K16" s="152"/>
      <c r="L16" s="154"/>
      <c r="M16" s="152"/>
      <c r="N16" s="155"/>
      <c r="O16" s="152"/>
      <c r="P16" s="152"/>
      <c r="Q16" s="193"/>
      <c r="R16" s="150"/>
      <c r="S16" s="152"/>
      <c r="T16" s="152"/>
      <c r="U16" s="156"/>
      <c r="V16" s="152"/>
      <c r="W16" s="152"/>
      <c r="X16" s="152"/>
      <c r="Y16" s="156"/>
      <c r="Z16" s="152"/>
      <c r="AA16" s="156"/>
      <c r="AB16" s="152"/>
      <c r="AC16" s="156"/>
      <c r="AD16" s="157"/>
      <c r="AE16" s="149"/>
      <c r="AF16" s="156"/>
      <c r="AG16" s="152"/>
      <c r="AH16" s="156"/>
      <c r="AI16" s="152"/>
      <c r="AJ16" s="158"/>
      <c r="AK16" s="152"/>
      <c r="AL16" s="158"/>
      <c r="AM16" s="159"/>
      <c r="AN16" s="160"/>
      <c r="AO16" s="161"/>
      <c r="AP16" s="162"/>
    </row>
    <row r="17" spans="1:42" ht="15.75">
      <c r="A17" s="163"/>
      <c r="B17" s="75"/>
      <c r="C17" s="76"/>
      <c r="D17" s="125"/>
      <c r="E17" s="126"/>
      <c r="F17" s="127"/>
      <c r="G17" s="127"/>
      <c r="H17" s="128"/>
      <c r="I17" s="129"/>
      <c r="J17" s="130"/>
      <c r="K17" s="129"/>
      <c r="L17" s="131"/>
      <c r="M17" s="129"/>
      <c r="N17" s="132"/>
      <c r="O17" s="129"/>
      <c r="P17" s="125"/>
      <c r="Q17" s="194"/>
      <c r="R17" s="127"/>
      <c r="S17" s="127"/>
      <c r="T17" s="127"/>
      <c r="U17" s="133"/>
      <c r="V17" s="129"/>
      <c r="W17" s="125"/>
      <c r="X17" s="129"/>
      <c r="Y17" s="134"/>
      <c r="Z17" s="129"/>
      <c r="AA17" s="134"/>
      <c r="AB17" s="129"/>
      <c r="AC17" s="134"/>
      <c r="AD17" s="103"/>
      <c r="AE17" s="126"/>
      <c r="AF17" s="134"/>
      <c r="AG17" s="129"/>
      <c r="AH17" s="134"/>
      <c r="AI17" s="129"/>
      <c r="AJ17" s="135"/>
      <c r="AK17" s="129"/>
      <c r="AL17" s="75"/>
      <c r="AM17" s="136"/>
      <c r="AN17" s="90"/>
      <c r="AO17" s="77"/>
      <c r="AP17" s="164"/>
    </row>
    <row r="18" spans="1:42" ht="15.75">
      <c r="A18" s="175">
        <v>1</v>
      </c>
      <c r="B18" s="37" t="s">
        <v>103</v>
      </c>
      <c r="C18" s="37" t="s">
        <v>104</v>
      </c>
      <c r="D18" s="53">
        <v>28388</v>
      </c>
      <c r="E18" s="42">
        <f>INT(G18/12)</f>
        <v>38</v>
      </c>
      <c r="F18" s="44">
        <f>G18-E18*12</f>
        <v>7</v>
      </c>
      <c r="G18" s="44">
        <f>IF(D18&gt;0,ROUND(($B$4-D18)/365*12,0),0)</f>
        <v>463</v>
      </c>
      <c r="H18" s="41">
        <f>G18*2</f>
        <v>926</v>
      </c>
      <c r="I18" s="44">
        <v>14</v>
      </c>
      <c r="J18" s="73">
        <f>IF(I18&gt;48,48+(I18-48)*2/3,I18)</f>
        <v>14</v>
      </c>
      <c r="K18" s="36"/>
      <c r="L18" s="45"/>
      <c r="M18" s="36"/>
      <c r="N18" s="46"/>
      <c r="O18" s="36"/>
      <c r="P18" s="45"/>
      <c r="Q18" s="57">
        <v>29830</v>
      </c>
      <c r="R18" s="58">
        <f>INT(T18/12)</f>
        <v>34</v>
      </c>
      <c r="S18" s="44">
        <f>T18-R18*12</f>
        <v>0</v>
      </c>
      <c r="T18" s="44">
        <f>IF(Q18&gt;0,ROUND(($B$3-Q18)/365*12,0),0)</f>
        <v>408</v>
      </c>
      <c r="U18" s="41">
        <f>IF(R18&gt;5,40+(R18-5)*12,R18*8)</f>
        <v>388</v>
      </c>
      <c r="V18" s="36"/>
      <c r="W18" s="45"/>
      <c r="X18" s="44"/>
      <c r="Y18" s="41">
        <f>X18*4</f>
        <v>0</v>
      </c>
      <c r="Z18" s="44"/>
      <c r="AA18" s="41">
        <f>Z18*1</f>
        <v>0</v>
      </c>
      <c r="AB18" s="44" t="s">
        <v>38</v>
      </c>
      <c r="AC18" s="41">
        <f>IF(AB18="si",40,0)</f>
        <v>40</v>
      </c>
      <c r="AD18" s="59">
        <f>H18+J18+U18+AA18+AC18</f>
        <v>1368</v>
      </c>
      <c r="AE18" s="58"/>
      <c r="AF18" s="41">
        <f>IF(AE18="si",24,0)</f>
        <v>0</v>
      </c>
      <c r="AG18" s="44"/>
      <c r="AH18" s="41">
        <f>AG18*16</f>
        <v>0</v>
      </c>
      <c r="AI18" s="44"/>
      <c r="AJ18" s="41">
        <f>AI18*12</f>
        <v>0</v>
      </c>
      <c r="AK18" s="44"/>
      <c r="AL18" s="41">
        <f>IF(AK18="si",24,0)</f>
        <v>0</v>
      </c>
      <c r="AM18" s="47"/>
      <c r="AN18" s="122"/>
      <c r="AO18" s="61">
        <f>AD18+AM18+Y18</f>
        <v>1368</v>
      </c>
      <c r="AP18" s="205"/>
    </row>
    <row r="19" spans="1:42" s="35" customFormat="1" ht="15.75">
      <c r="A19" s="97">
        <f>A18+1</f>
        <v>2</v>
      </c>
      <c r="B19" s="37" t="s">
        <v>76</v>
      </c>
      <c r="C19" s="37" t="s">
        <v>77</v>
      </c>
      <c r="D19" s="53">
        <v>33117</v>
      </c>
      <c r="E19" s="42">
        <f>INT(G19/12)</f>
        <v>25</v>
      </c>
      <c r="F19" s="44">
        <f>G19-E19*12</f>
        <v>8</v>
      </c>
      <c r="G19" s="44">
        <f>IF(D19&gt;0,ROUND(($B$4-D19)/365*12,0),0)</f>
        <v>308</v>
      </c>
      <c r="H19" s="41">
        <f>G19*2</f>
        <v>616</v>
      </c>
      <c r="I19" s="44">
        <v>43</v>
      </c>
      <c r="J19" s="56">
        <f>IF(I19&gt;48,48+(I19-48)*2/3,I19)</f>
        <v>43</v>
      </c>
      <c r="K19" s="36"/>
      <c r="L19" s="45">
        <f>K19*3</f>
        <v>0</v>
      </c>
      <c r="M19" s="36"/>
      <c r="N19" s="46">
        <f>IF(M19&lt;=4,M19*3,12+(M19-4)*3*2/3)</f>
        <v>0</v>
      </c>
      <c r="O19" s="36"/>
      <c r="P19" s="45">
        <f>O19*3</f>
        <v>0</v>
      </c>
      <c r="Q19" s="57">
        <v>37865</v>
      </c>
      <c r="R19" s="58">
        <f>INT(T19/12)</f>
        <v>12</v>
      </c>
      <c r="S19" s="44">
        <f>T19-R19*12</f>
        <v>0</v>
      </c>
      <c r="T19" s="44">
        <f>IF(Q19&gt;0,ROUND(($B$3-Q19)/365*12,0),0)</f>
        <v>144</v>
      </c>
      <c r="U19" s="41">
        <f>IF(R19&gt;5,40+(R19-5)*12,R19*8)</f>
        <v>124</v>
      </c>
      <c r="V19" s="36"/>
      <c r="W19" s="45">
        <f>V19</f>
        <v>0</v>
      </c>
      <c r="X19" s="44"/>
      <c r="Y19" s="41">
        <f>X19*4</f>
        <v>0</v>
      </c>
      <c r="Z19" s="44"/>
      <c r="AA19" s="41">
        <f>Z19*1</f>
        <v>0</v>
      </c>
      <c r="AB19" s="44" t="s">
        <v>38</v>
      </c>
      <c r="AC19" s="41">
        <f>IF(AB19="si",40,0)</f>
        <v>40</v>
      </c>
      <c r="AD19" s="59">
        <f>H19+J19+U19+AA19+AC19</f>
        <v>823</v>
      </c>
      <c r="AE19" s="58" t="s">
        <v>38</v>
      </c>
      <c r="AF19" s="41">
        <f>IF(AE19="si",24,0)</f>
        <v>24</v>
      </c>
      <c r="AG19" s="44"/>
      <c r="AH19" s="41">
        <f>AG19*16</f>
        <v>0</v>
      </c>
      <c r="AI19" s="44"/>
      <c r="AJ19" s="41">
        <f>AI19*12</f>
        <v>0</v>
      </c>
      <c r="AK19" s="44"/>
      <c r="AL19" s="41">
        <f>IF(AK19="si",24,0)</f>
        <v>0</v>
      </c>
      <c r="AM19" s="47">
        <f>AF19+AH19+AJ19+AL19</f>
        <v>24</v>
      </c>
      <c r="AN19" s="178"/>
      <c r="AO19" s="64">
        <f>AD19+AM19+Y19</f>
        <v>847</v>
      </c>
      <c r="AP19" s="176"/>
    </row>
    <row r="20" spans="1:42" s="35" customFormat="1" ht="16.5" thickBot="1">
      <c r="A20" s="165"/>
      <c r="B20" s="179"/>
      <c r="C20" s="179"/>
      <c r="D20" s="192"/>
      <c r="E20" s="180"/>
      <c r="F20" s="181"/>
      <c r="G20" s="181"/>
      <c r="H20" s="182"/>
      <c r="I20" s="183"/>
      <c r="J20" s="184"/>
      <c r="K20" s="185"/>
      <c r="L20" s="186"/>
      <c r="M20" s="185"/>
      <c r="N20" s="187"/>
      <c r="O20" s="185"/>
      <c r="P20" s="186"/>
      <c r="Q20" s="195"/>
      <c r="R20" s="181"/>
      <c r="S20" s="181"/>
      <c r="T20" s="181"/>
      <c r="U20" s="188"/>
      <c r="V20" s="185"/>
      <c r="W20" s="189"/>
      <c r="X20" s="183"/>
      <c r="Y20" s="182"/>
      <c r="Z20" s="183"/>
      <c r="AA20" s="182"/>
      <c r="AB20" s="183"/>
      <c r="AC20" s="182"/>
      <c r="AD20" s="190"/>
      <c r="AE20" s="180"/>
      <c r="AF20" s="182"/>
      <c r="AG20" s="183"/>
      <c r="AH20" s="182"/>
      <c r="AI20" s="183"/>
      <c r="AJ20" s="182"/>
      <c r="AK20" s="183"/>
      <c r="AL20" s="188"/>
      <c r="AM20" s="191"/>
      <c r="AN20" s="166"/>
      <c r="AO20" s="124"/>
      <c r="AP20" s="177"/>
    </row>
    <row r="21" spans="1:42" s="35" customFormat="1" ht="17.25" thickBot="1" thickTop="1">
      <c r="A21" s="203" t="s">
        <v>92</v>
      </c>
      <c r="B21" s="277" t="s">
        <v>93</v>
      </c>
      <c r="C21" s="278"/>
      <c r="D21" s="125"/>
      <c r="E21" s="126"/>
      <c r="F21" s="127"/>
      <c r="G21" s="127"/>
      <c r="H21" s="128"/>
      <c r="I21" s="129"/>
      <c r="J21" s="130"/>
      <c r="K21" s="129"/>
      <c r="L21" s="131"/>
      <c r="M21" s="129"/>
      <c r="N21" s="132"/>
      <c r="O21" s="129"/>
      <c r="P21" s="129"/>
      <c r="Q21" s="125"/>
      <c r="R21" s="129"/>
      <c r="S21" s="129"/>
      <c r="T21" s="129"/>
      <c r="U21" s="134"/>
      <c r="V21" s="129"/>
      <c r="W21" s="129"/>
      <c r="X21" s="129"/>
      <c r="Y21" s="134"/>
      <c r="Z21" s="129"/>
      <c r="AA21" s="134"/>
      <c r="AB21" s="129"/>
      <c r="AC21" s="134"/>
      <c r="AD21" s="206"/>
      <c r="AE21" s="126"/>
      <c r="AF21" s="134"/>
      <c r="AG21" s="129"/>
      <c r="AH21" s="134"/>
      <c r="AI21" s="129"/>
      <c r="AJ21" s="135"/>
      <c r="AK21" s="129"/>
      <c r="AL21" s="135"/>
      <c r="AM21" s="136"/>
      <c r="AN21" s="90"/>
      <c r="AO21" s="207"/>
      <c r="AP21" s="255"/>
    </row>
    <row r="22" spans="1:42" s="35" customFormat="1" ht="16.5" thickTop="1">
      <c r="A22" s="94">
        <v>1</v>
      </c>
      <c r="B22" s="95" t="s">
        <v>87</v>
      </c>
      <c r="C22" s="95" t="s">
        <v>88</v>
      </c>
      <c r="D22" s="96">
        <v>31199</v>
      </c>
      <c r="E22" s="107">
        <f aca="true" t="shared" si="19" ref="E22:E37">INT(G22/12)</f>
        <v>30</v>
      </c>
      <c r="F22" s="208">
        <f aca="true" t="shared" si="20" ref="F22:F37">G22-E22*12</f>
        <v>11</v>
      </c>
      <c r="G22" s="208">
        <f aca="true" t="shared" si="21" ref="G22:G37">IF(D22&gt;0,ROUND(($B$4-D22)/365*12,0),0)</f>
        <v>371</v>
      </c>
      <c r="H22" s="109">
        <f aca="true" t="shared" si="22" ref="H22:H37">G22*2</f>
        <v>742</v>
      </c>
      <c r="I22" s="108">
        <v>58</v>
      </c>
      <c r="J22" s="201">
        <f aca="true" t="shared" si="23" ref="J22:J37">IF(I22&gt;48,48+(I22-48)*2/3,I22)</f>
        <v>54.666666666666664</v>
      </c>
      <c r="K22" s="110"/>
      <c r="L22" s="111">
        <f>K22*3</f>
        <v>0</v>
      </c>
      <c r="M22" s="110"/>
      <c r="N22" s="202">
        <f>IF(M22&lt;=4,M22*3,12+(M22-4)*3*2/3)</f>
        <v>0</v>
      </c>
      <c r="O22" s="110"/>
      <c r="P22" s="111">
        <f>O22*3</f>
        <v>0</v>
      </c>
      <c r="Q22" s="209">
        <v>31199</v>
      </c>
      <c r="R22" s="107">
        <f aca="true" t="shared" si="24" ref="R22:R37">INT(T22/12)</f>
        <v>30</v>
      </c>
      <c r="S22" s="108">
        <f aca="true" t="shared" si="25" ref="S22:S37">T22-R22*12</f>
        <v>3</v>
      </c>
      <c r="T22" s="108">
        <f aca="true" t="shared" si="26" ref="T22:T37">IF(Q22&gt;0,ROUND(($B$3-Q22)/365*12,0),0)</f>
        <v>363</v>
      </c>
      <c r="U22" s="109">
        <f aca="true" t="shared" si="27" ref="U22:U37">IF(R22&gt;5,40+(R22-5)*12,R22*8)</f>
        <v>340</v>
      </c>
      <c r="V22" s="110"/>
      <c r="W22" s="111">
        <f>V22</f>
        <v>0</v>
      </c>
      <c r="X22" s="108"/>
      <c r="Y22" s="109">
        <f aca="true" t="shared" si="28" ref="Y22:Y37">X22*4</f>
        <v>0</v>
      </c>
      <c r="Z22" s="108"/>
      <c r="AA22" s="109">
        <f aca="true" t="shared" si="29" ref="AA22:AA37">Z22*1</f>
        <v>0</v>
      </c>
      <c r="AB22" s="108" t="s">
        <v>38</v>
      </c>
      <c r="AC22" s="109">
        <f aca="true" t="shared" si="30" ref="AC22:AC37">IF(AB22="si",40,0)</f>
        <v>40</v>
      </c>
      <c r="AD22" s="210">
        <f aca="true" t="shared" si="31" ref="AD22:AD37">H22+J22+U22+AA22+AC22</f>
        <v>1176.6666666666665</v>
      </c>
      <c r="AE22" s="107"/>
      <c r="AF22" s="109">
        <f aca="true" t="shared" si="32" ref="AF22:AF37">IF(AE22="si",24,0)</f>
        <v>0</v>
      </c>
      <c r="AG22" s="108"/>
      <c r="AH22" s="109">
        <f aca="true" t="shared" si="33" ref="AH22:AH37">AG22*16</f>
        <v>0</v>
      </c>
      <c r="AI22" s="108"/>
      <c r="AJ22" s="109">
        <f aca="true" t="shared" si="34" ref="AJ22:AJ37">AI22*12</f>
        <v>0</v>
      </c>
      <c r="AK22" s="108"/>
      <c r="AL22" s="109">
        <f aca="true" t="shared" si="35" ref="AL22:AL37">IF(AK22="si",24,0)</f>
        <v>0</v>
      </c>
      <c r="AM22" s="112">
        <f aca="true" t="shared" si="36" ref="AM22:AM37">AF22+AH22+AJ22+AL22</f>
        <v>0</v>
      </c>
      <c r="AN22" s="211"/>
      <c r="AO22" s="212">
        <f>AD22+AM22+Y22</f>
        <v>1176.6666666666665</v>
      </c>
      <c r="AP22" s="213"/>
    </row>
    <row r="23" spans="1:42" s="35" customFormat="1" ht="15.75">
      <c r="A23" s="97">
        <f>A22+1</f>
        <v>2</v>
      </c>
      <c r="B23" s="37" t="s">
        <v>48</v>
      </c>
      <c r="C23" s="37" t="s">
        <v>86</v>
      </c>
      <c r="D23" s="57">
        <v>31199</v>
      </c>
      <c r="E23" s="52">
        <f t="shared" si="19"/>
        <v>30</v>
      </c>
      <c r="F23" s="52">
        <f t="shared" si="20"/>
        <v>11</v>
      </c>
      <c r="G23" s="52">
        <f t="shared" si="21"/>
        <v>371</v>
      </c>
      <c r="H23" s="40">
        <f t="shared" si="22"/>
        <v>742</v>
      </c>
      <c r="I23" s="43">
        <v>55</v>
      </c>
      <c r="J23" s="54">
        <f t="shared" si="23"/>
        <v>52.666666666666664</v>
      </c>
      <c r="K23" s="36"/>
      <c r="L23" s="38">
        <f>K23*3</f>
        <v>0</v>
      </c>
      <c r="M23" s="36"/>
      <c r="N23" s="39">
        <f>IF(M23&lt;=4,M23*3,12+(M23-4)*3*2/3)</f>
        <v>0</v>
      </c>
      <c r="O23" s="36"/>
      <c r="P23" s="38">
        <f>O23*3</f>
        <v>0</v>
      </c>
      <c r="Q23" s="53">
        <v>31199</v>
      </c>
      <c r="R23" s="42">
        <f t="shared" si="24"/>
        <v>30</v>
      </c>
      <c r="S23" s="44">
        <f t="shared" si="25"/>
        <v>3</v>
      </c>
      <c r="T23" s="44">
        <f t="shared" si="26"/>
        <v>363</v>
      </c>
      <c r="U23" s="41">
        <f t="shared" si="27"/>
        <v>340</v>
      </c>
      <c r="V23" s="36"/>
      <c r="W23" s="45">
        <f>V23</f>
        <v>0</v>
      </c>
      <c r="X23" s="44"/>
      <c r="Y23" s="41">
        <f t="shared" si="28"/>
        <v>0</v>
      </c>
      <c r="Z23" s="44"/>
      <c r="AA23" s="41">
        <f t="shared" si="29"/>
        <v>0</v>
      </c>
      <c r="AB23" s="44" t="s">
        <v>38</v>
      </c>
      <c r="AC23" s="41">
        <f t="shared" si="30"/>
        <v>40</v>
      </c>
      <c r="AD23" s="59">
        <f t="shared" si="31"/>
        <v>1174.6666666666665</v>
      </c>
      <c r="AE23" s="42"/>
      <c r="AF23" s="41">
        <f t="shared" si="32"/>
        <v>0</v>
      </c>
      <c r="AG23" s="44"/>
      <c r="AH23" s="41">
        <f t="shared" si="33"/>
        <v>0</v>
      </c>
      <c r="AI23" s="44"/>
      <c r="AJ23" s="41">
        <f t="shared" si="34"/>
        <v>0</v>
      </c>
      <c r="AK23" s="44"/>
      <c r="AL23" s="41">
        <f t="shared" si="35"/>
        <v>0</v>
      </c>
      <c r="AM23" s="47">
        <f t="shared" si="36"/>
        <v>0</v>
      </c>
      <c r="AN23" s="89"/>
      <c r="AO23" s="61">
        <f>AD23+AM23+Y23</f>
        <v>1174.6666666666665</v>
      </c>
      <c r="AP23" s="140"/>
    </row>
    <row r="24" spans="1:42" s="35" customFormat="1" ht="15.75">
      <c r="A24" s="97">
        <f aca="true" t="shared" si="37" ref="A24:A37">A23+1</f>
        <v>3</v>
      </c>
      <c r="B24" s="37" t="s">
        <v>105</v>
      </c>
      <c r="C24" s="37" t="s">
        <v>106</v>
      </c>
      <c r="D24" s="57">
        <v>30926</v>
      </c>
      <c r="E24" s="52">
        <f t="shared" si="19"/>
        <v>31</v>
      </c>
      <c r="F24" s="52">
        <f t="shared" si="20"/>
        <v>8</v>
      </c>
      <c r="G24" s="52">
        <f t="shared" si="21"/>
        <v>380</v>
      </c>
      <c r="H24" s="40">
        <f t="shared" si="22"/>
        <v>760</v>
      </c>
      <c r="I24" s="43">
        <v>21</v>
      </c>
      <c r="J24" s="54">
        <f t="shared" si="23"/>
        <v>21</v>
      </c>
      <c r="K24" s="36"/>
      <c r="L24" s="38"/>
      <c r="M24" s="36"/>
      <c r="N24" s="39"/>
      <c r="O24" s="36"/>
      <c r="P24" s="38"/>
      <c r="Q24" s="53">
        <v>31656</v>
      </c>
      <c r="R24" s="42">
        <f t="shared" si="24"/>
        <v>29</v>
      </c>
      <c r="S24" s="44">
        <f t="shared" si="25"/>
        <v>0</v>
      </c>
      <c r="T24" s="44">
        <f t="shared" si="26"/>
        <v>348</v>
      </c>
      <c r="U24" s="41">
        <f t="shared" si="27"/>
        <v>328</v>
      </c>
      <c r="V24" s="36"/>
      <c r="W24" s="45"/>
      <c r="X24" s="44"/>
      <c r="Y24" s="41">
        <f t="shared" si="28"/>
        <v>0</v>
      </c>
      <c r="Z24" s="44"/>
      <c r="AA24" s="41">
        <f t="shared" si="29"/>
        <v>0</v>
      </c>
      <c r="AB24" s="44" t="s">
        <v>38</v>
      </c>
      <c r="AC24" s="41">
        <f t="shared" si="30"/>
        <v>40</v>
      </c>
      <c r="AD24" s="59">
        <f t="shared" si="31"/>
        <v>1149</v>
      </c>
      <c r="AE24" s="42"/>
      <c r="AF24" s="41">
        <f t="shared" si="32"/>
        <v>0</v>
      </c>
      <c r="AG24" s="44"/>
      <c r="AH24" s="41">
        <f t="shared" si="33"/>
        <v>0</v>
      </c>
      <c r="AI24" s="44"/>
      <c r="AJ24" s="41">
        <f t="shared" si="34"/>
        <v>0</v>
      </c>
      <c r="AK24" s="44"/>
      <c r="AL24" s="41">
        <f t="shared" si="35"/>
        <v>0</v>
      </c>
      <c r="AM24" s="47">
        <f t="shared" si="36"/>
        <v>0</v>
      </c>
      <c r="AN24" s="89"/>
      <c r="AO24" s="61">
        <f>AD24+AM24+Y24</f>
        <v>1149</v>
      </c>
      <c r="AP24" s="140"/>
    </row>
    <row r="25" spans="1:42" s="35" customFormat="1" ht="15.75">
      <c r="A25" s="97">
        <f t="shared" si="37"/>
        <v>4</v>
      </c>
      <c r="B25" s="37" t="s">
        <v>89</v>
      </c>
      <c r="C25" s="37" t="s">
        <v>90</v>
      </c>
      <c r="D25" s="57">
        <v>31199</v>
      </c>
      <c r="E25" s="58">
        <f t="shared" si="19"/>
        <v>30</v>
      </c>
      <c r="F25" s="58">
        <f t="shared" si="20"/>
        <v>11</v>
      </c>
      <c r="G25" s="58">
        <f t="shared" si="21"/>
        <v>371</v>
      </c>
      <c r="H25" s="41">
        <f t="shared" si="22"/>
        <v>742</v>
      </c>
      <c r="I25" s="44"/>
      <c r="J25" s="56">
        <f t="shared" si="23"/>
        <v>0</v>
      </c>
      <c r="K25" s="36"/>
      <c r="L25" s="45">
        <f>K25*3</f>
        <v>0</v>
      </c>
      <c r="M25" s="36"/>
      <c r="N25" s="46">
        <f>IF(M25&lt;=4,M25*3,12+(M25-4)*3*2/3)</f>
        <v>0</v>
      </c>
      <c r="O25" s="36"/>
      <c r="P25" s="45">
        <f>O25*3</f>
        <v>0</v>
      </c>
      <c r="Q25" s="53">
        <v>31199</v>
      </c>
      <c r="R25" s="42">
        <f t="shared" si="24"/>
        <v>30</v>
      </c>
      <c r="S25" s="44">
        <f t="shared" si="25"/>
        <v>3</v>
      </c>
      <c r="T25" s="44">
        <f t="shared" si="26"/>
        <v>363</v>
      </c>
      <c r="U25" s="41">
        <f t="shared" si="27"/>
        <v>340</v>
      </c>
      <c r="V25" s="36"/>
      <c r="W25" s="45">
        <f>V25</f>
        <v>0</v>
      </c>
      <c r="X25" s="44"/>
      <c r="Y25" s="41">
        <f t="shared" si="28"/>
        <v>0</v>
      </c>
      <c r="Z25" s="44"/>
      <c r="AA25" s="41">
        <f t="shared" si="29"/>
        <v>0</v>
      </c>
      <c r="AB25" s="44" t="s">
        <v>38</v>
      </c>
      <c r="AC25" s="41">
        <f t="shared" si="30"/>
        <v>40</v>
      </c>
      <c r="AD25" s="59">
        <f t="shared" si="31"/>
        <v>1122</v>
      </c>
      <c r="AE25" s="42"/>
      <c r="AF25" s="41">
        <f t="shared" si="32"/>
        <v>0</v>
      </c>
      <c r="AG25" s="44"/>
      <c r="AH25" s="41">
        <f t="shared" si="33"/>
        <v>0</v>
      </c>
      <c r="AI25" s="44"/>
      <c r="AJ25" s="41">
        <f t="shared" si="34"/>
        <v>0</v>
      </c>
      <c r="AK25" s="44"/>
      <c r="AL25" s="41">
        <f t="shared" si="35"/>
        <v>0</v>
      </c>
      <c r="AM25" s="47">
        <f t="shared" si="36"/>
        <v>0</v>
      </c>
      <c r="AN25" s="89"/>
      <c r="AO25" s="61">
        <f>AD25+AM25+Y25</f>
        <v>1122</v>
      </c>
      <c r="AP25" s="140"/>
    </row>
    <row r="26" spans="1:42" s="35" customFormat="1" ht="15.75">
      <c r="A26" s="97">
        <f t="shared" si="37"/>
        <v>5</v>
      </c>
      <c r="B26" s="37" t="s">
        <v>91</v>
      </c>
      <c r="C26" s="37" t="s">
        <v>46</v>
      </c>
      <c r="D26" s="57">
        <v>32507</v>
      </c>
      <c r="E26" s="58">
        <f t="shared" si="19"/>
        <v>27</v>
      </c>
      <c r="F26" s="58">
        <f t="shared" si="20"/>
        <v>4</v>
      </c>
      <c r="G26" s="58">
        <f t="shared" si="21"/>
        <v>328</v>
      </c>
      <c r="H26" s="41">
        <f t="shared" si="22"/>
        <v>656</v>
      </c>
      <c r="I26" s="44"/>
      <c r="J26" s="56">
        <f t="shared" si="23"/>
        <v>0</v>
      </c>
      <c r="K26" s="36"/>
      <c r="L26" s="45">
        <f>K26*3</f>
        <v>0</v>
      </c>
      <c r="M26" s="36"/>
      <c r="N26" s="46">
        <f>IF(M26&lt;=4,M26*3,12+(M26-4)*3*2/3)</f>
        <v>0</v>
      </c>
      <c r="O26" s="36"/>
      <c r="P26" s="45">
        <f>O26*3</f>
        <v>0</v>
      </c>
      <c r="Q26" s="57">
        <v>32752</v>
      </c>
      <c r="R26" s="42">
        <f t="shared" si="24"/>
        <v>26</v>
      </c>
      <c r="S26" s="44">
        <f t="shared" si="25"/>
        <v>0</v>
      </c>
      <c r="T26" s="44">
        <f t="shared" si="26"/>
        <v>312</v>
      </c>
      <c r="U26" s="41">
        <f t="shared" si="27"/>
        <v>292</v>
      </c>
      <c r="V26" s="36"/>
      <c r="W26" s="45">
        <f>V26</f>
        <v>0</v>
      </c>
      <c r="X26" s="44"/>
      <c r="Y26" s="41">
        <f t="shared" si="28"/>
        <v>0</v>
      </c>
      <c r="Z26" s="44"/>
      <c r="AA26" s="41">
        <f t="shared" si="29"/>
        <v>0</v>
      </c>
      <c r="AB26" s="44" t="s">
        <v>38</v>
      </c>
      <c r="AC26" s="41">
        <f t="shared" si="30"/>
        <v>40</v>
      </c>
      <c r="AD26" s="59">
        <f t="shared" si="31"/>
        <v>988</v>
      </c>
      <c r="AE26" s="42"/>
      <c r="AF26" s="41">
        <f t="shared" si="32"/>
        <v>0</v>
      </c>
      <c r="AG26" s="44"/>
      <c r="AH26" s="41">
        <f t="shared" si="33"/>
        <v>0</v>
      </c>
      <c r="AI26" s="44"/>
      <c r="AJ26" s="41">
        <f t="shared" si="34"/>
        <v>0</v>
      </c>
      <c r="AK26" s="44"/>
      <c r="AL26" s="41">
        <f t="shared" si="35"/>
        <v>0</v>
      </c>
      <c r="AM26" s="47">
        <f t="shared" si="36"/>
        <v>0</v>
      </c>
      <c r="AN26" s="89"/>
      <c r="AO26" s="61">
        <f>AD26+AM26+Y26</f>
        <v>988</v>
      </c>
      <c r="AP26" s="140"/>
    </row>
    <row r="27" spans="1:42" s="35" customFormat="1" ht="15.75">
      <c r="A27" s="97">
        <f t="shared" si="37"/>
        <v>6</v>
      </c>
      <c r="B27" s="37" t="s">
        <v>128</v>
      </c>
      <c r="C27" s="37" t="s">
        <v>129</v>
      </c>
      <c r="D27" s="57">
        <v>33117</v>
      </c>
      <c r="E27" s="79">
        <f t="shared" si="19"/>
        <v>25</v>
      </c>
      <c r="F27" s="79">
        <f t="shared" si="20"/>
        <v>8</v>
      </c>
      <c r="G27" s="79">
        <f t="shared" si="21"/>
        <v>308</v>
      </c>
      <c r="H27" s="80">
        <f t="shared" si="22"/>
        <v>616</v>
      </c>
      <c r="I27" s="81">
        <v>34</v>
      </c>
      <c r="J27" s="82">
        <f t="shared" si="23"/>
        <v>34</v>
      </c>
      <c r="K27" s="69"/>
      <c r="L27" s="83"/>
      <c r="M27" s="69"/>
      <c r="N27" s="84"/>
      <c r="O27" s="69"/>
      <c r="P27" s="83"/>
      <c r="Q27" s="65">
        <v>33848</v>
      </c>
      <c r="R27" s="78">
        <f t="shared" si="24"/>
        <v>23</v>
      </c>
      <c r="S27" s="79">
        <f t="shared" si="25"/>
        <v>0</v>
      </c>
      <c r="T27" s="79">
        <f t="shared" si="26"/>
        <v>276</v>
      </c>
      <c r="U27" s="85">
        <f t="shared" si="27"/>
        <v>256</v>
      </c>
      <c r="V27" s="69"/>
      <c r="W27" s="86"/>
      <c r="X27" s="67"/>
      <c r="Y27" s="41">
        <f t="shared" si="28"/>
        <v>0</v>
      </c>
      <c r="Z27" s="67"/>
      <c r="AA27" s="41">
        <f t="shared" si="29"/>
        <v>0</v>
      </c>
      <c r="AB27" s="67" t="s">
        <v>38</v>
      </c>
      <c r="AC27" s="80">
        <f t="shared" si="30"/>
        <v>40</v>
      </c>
      <c r="AD27" s="70">
        <f t="shared" si="31"/>
        <v>946</v>
      </c>
      <c r="AE27" s="66"/>
      <c r="AF27" s="41">
        <f t="shared" si="32"/>
        <v>0</v>
      </c>
      <c r="AG27" s="67"/>
      <c r="AH27" s="41">
        <f t="shared" si="33"/>
        <v>0</v>
      </c>
      <c r="AI27" s="67"/>
      <c r="AJ27" s="68">
        <f t="shared" si="34"/>
        <v>0</v>
      </c>
      <c r="AK27" s="67"/>
      <c r="AL27" s="41">
        <f t="shared" si="35"/>
        <v>0</v>
      </c>
      <c r="AM27" s="71">
        <f t="shared" si="36"/>
        <v>0</v>
      </c>
      <c r="AN27" s="91"/>
      <c r="AO27" s="61">
        <f>AD27+AM27+Y27+AN27</f>
        <v>946</v>
      </c>
      <c r="AP27" s="141"/>
    </row>
    <row r="28" spans="1:42" s="35" customFormat="1" ht="15.75">
      <c r="A28" s="97">
        <f t="shared" si="37"/>
        <v>7</v>
      </c>
      <c r="B28" s="37" t="s">
        <v>56</v>
      </c>
      <c r="C28" s="37" t="s">
        <v>85</v>
      </c>
      <c r="D28" s="57">
        <v>33518</v>
      </c>
      <c r="E28" s="58">
        <f t="shared" si="19"/>
        <v>24</v>
      </c>
      <c r="F28" s="44">
        <f t="shared" si="20"/>
        <v>7</v>
      </c>
      <c r="G28" s="44">
        <f t="shared" si="21"/>
        <v>295</v>
      </c>
      <c r="H28" s="41">
        <f t="shared" si="22"/>
        <v>590</v>
      </c>
      <c r="I28" s="44">
        <v>0</v>
      </c>
      <c r="J28" s="56">
        <f t="shared" si="23"/>
        <v>0</v>
      </c>
      <c r="K28" s="36"/>
      <c r="L28" s="45">
        <f>K28*3</f>
        <v>0</v>
      </c>
      <c r="M28" s="36"/>
      <c r="N28" s="46">
        <f>IF(M28&lt;=4,M28*3,12+(M28-4)*3*2/3)</f>
        <v>0</v>
      </c>
      <c r="O28" s="36"/>
      <c r="P28" s="45">
        <f>O28*3</f>
        <v>0</v>
      </c>
      <c r="Q28" s="72">
        <v>33518</v>
      </c>
      <c r="R28" s="44">
        <f t="shared" si="24"/>
        <v>23</v>
      </c>
      <c r="S28" s="44">
        <f t="shared" si="25"/>
        <v>11</v>
      </c>
      <c r="T28" s="44">
        <f t="shared" si="26"/>
        <v>287</v>
      </c>
      <c r="U28" s="41">
        <f t="shared" si="27"/>
        <v>256</v>
      </c>
      <c r="V28" s="36"/>
      <c r="W28" s="45">
        <f>V28</f>
        <v>0</v>
      </c>
      <c r="X28" s="44"/>
      <c r="Y28" s="41">
        <f t="shared" si="28"/>
        <v>0</v>
      </c>
      <c r="Z28" s="44"/>
      <c r="AA28" s="41">
        <f t="shared" si="29"/>
        <v>0</v>
      </c>
      <c r="AB28" s="44" t="s">
        <v>38</v>
      </c>
      <c r="AC28" s="41">
        <f t="shared" si="30"/>
        <v>40</v>
      </c>
      <c r="AD28" s="70">
        <f t="shared" si="31"/>
        <v>886</v>
      </c>
      <c r="AE28" s="44" t="s">
        <v>38</v>
      </c>
      <c r="AF28" s="41">
        <f t="shared" si="32"/>
        <v>24</v>
      </c>
      <c r="AG28" s="44"/>
      <c r="AH28" s="41">
        <f t="shared" si="33"/>
        <v>0</v>
      </c>
      <c r="AI28" s="44">
        <v>2</v>
      </c>
      <c r="AJ28" s="68">
        <f t="shared" si="34"/>
        <v>24</v>
      </c>
      <c r="AK28" s="44"/>
      <c r="AL28" s="41">
        <f t="shared" si="35"/>
        <v>0</v>
      </c>
      <c r="AM28" s="71">
        <f t="shared" si="36"/>
        <v>48</v>
      </c>
      <c r="AN28" s="91"/>
      <c r="AO28" s="61">
        <f aca="true" t="shared" si="38" ref="AO28:AO33">AD28+AM28+Y28</f>
        <v>934</v>
      </c>
      <c r="AP28" s="142"/>
    </row>
    <row r="29" spans="1:42" s="35" customFormat="1" ht="15.75">
      <c r="A29" s="97">
        <f t="shared" si="37"/>
        <v>8</v>
      </c>
      <c r="B29" s="37" t="s">
        <v>107</v>
      </c>
      <c r="C29" s="37" t="s">
        <v>108</v>
      </c>
      <c r="D29" s="57">
        <v>34213</v>
      </c>
      <c r="E29" s="58">
        <f t="shared" si="19"/>
        <v>22</v>
      </c>
      <c r="F29" s="44">
        <f t="shared" si="20"/>
        <v>8</v>
      </c>
      <c r="G29" s="44">
        <f t="shared" si="21"/>
        <v>272</v>
      </c>
      <c r="H29" s="41">
        <f t="shared" si="22"/>
        <v>544</v>
      </c>
      <c r="I29" s="44">
        <v>28</v>
      </c>
      <c r="J29" s="56">
        <f t="shared" si="23"/>
        <v>28</v>
      </c>
      <c r="K29" s="36"/>
      <c r="L29" s="45"/>
      <c r="M29" s="36"/>
      <c r="N29" s="46"/>
      <c r="O29" s="36"/>
      <c r="P29" s="45"/>
      <c r="Q29" s="72">
        <v>34578</v>
      </c>
      <c r="R29" s="44">
        <f t="shared" si="24"/>
        <v>21</v>
      </c>
      <c r="S29" s="44">
        <f t="shared" si="25"/>
        <v>0</v>
      </c>
      <c r="T29" s="44">
        <f t="shared" si="26"/>
        <v>252</v>
      </c>
      <c r="U29" s="41">
        <f t="shared" si="27"/>
        <v>232</v>
      </c>
      <c r="V29" s="36"/>
      <c r="W29" s="45"/>
      <c r="X29" s="44"/>
      <c r="Y29" s="41">
        <f t="shared" si="28"/>
        <v>0</v>
      </c>
      <c r="Z29" s="44"/>
      <c r="AA29" s="41">
        <f t="shared" si="29"/>
        <v>0</v>
      </c>
      <c r="AB29" s="44" t="s">
        <v>38</v>
      </c>
      <c r="AC29" s="41">
        <f t="shared" si="30"/>
        <v>40</v>
      </c>
      <c r="AD29" s="59">
        <f t="shared" si="31"/>
        <v>844</v>
      </c>
      <c r="AE29" s="58" t="s">
        <v>109</v>
      </c>
      <c r="AF29" s="41">
        <f t="shared" si="32"/>
        <v>0</v>
      </c>
      <c r="AG29" s="44"/>
      <c r="AH29" s="41">
        <f t="shared" si="33"/>
        <v>0</v>
      </c>
      <c r="AI29" s="44"/>
      <c r="AJ29" s="68">
        <f t="shared" si="34"/>
        <v>0</v>
      </c>
      <c r="AK29" s="44"/>
      <c r="AL29" s="41">
        <f t="shared" si="35"/>
        <v>0</v>
      </c>
      <c r="AM29" s="71">
        <f t="shared" si="36"/>
        <v>0</v>
      </c>
      <c r="AN29" s="91"/>
      <c r="AO29" s="61">
        <f t="shared" si="38"/>
        <v>844</v>
      </c>
      <c r="AP29" s="142"/>
    </row>
    <row r="30" spans="1:42" s="35" customFormat="1" ht="15.75">
      <c r="A30" s="97">
        <f t="shared" si="37"/>
        <v>9</v>
      </c>
      <c r="B30" s="37" t="s">
        <v>110</v>
      </c>
      <c r="C30" s="37" t="s">
        <v>111</v>
      </c>
      <c r="D30" s="57">
        <v>34943</v>
      </c>
      <c r="E30" s="58">
        <f t="shared" si="19"/>
        <v>20</v>
      </c>
      <c r="F30" s="44">
        <f t="shared" si="20"/>
        <v>8</v>
      </c>
      <c r="G30" s="44">
        <f t="shared" si="21"/>
        <v>248</v>
      </c>
      <c r="H30" s="41">
        <f t="shared" si="22"/>
        <v>496</v>
      </c>
      <c r="I30" s="44">
        <v>32</v>
      </c>
      <c r="J30" s="56">
        <f t="shared" si="23"/>
        <v>32</v>
      </c>
      <c r="K30" s="36"/>
      <c r="L30" s="45"/>
      <c r="M30" s="36"/>
      <c r="N30" s="46"/>
      <c r="O30" s="36"/>
      <c r="P30" s="45"/>
      <c r="Q30" s="72">
        <v>35309</v>
      </c>
      <c r="R30" s="44">
        <f t="shared" si="24"/>
        <v>19</v>
      </c>
      <c r="S30" s="44">
        <f t="shared" si="25"/>
        <v>0</v>
      </c>
      <c r="T30" s="44">
        <f t="shared" si="26"/>
        <v>228</v>
      </c>
      <c r="U30" s="41">
        <f t="shared" si="27"/>
        <v>208</v>
      </c>
      <c r="V30" s="36"/>
      <c r="W30" s="45"/>
      <c r="X30" s="44"/>
      <c r="Y30" s="41">
        <f t="shared" si="28"/>
        <v>0</v>
      </c>
      <c r="Z30" s="44"/>
      <c r="AA30" s="41">
        <f t="shared" si="29"/>
        <v>0</v>
      </c>
      <c r="AB30" s="44" t="s">
        <v>38</v>
      </c>
      <c r="AC30" s="41">
        <f t="shared" si="30"/>
        <v>40</v>
      </c>
      <c r="AD30" s="59">
        <f t="shared" si="31"/>
        <v>776</v>
      </c>
      <c r="AE30" s="58"/>
      <c r="AF30" s="41">
        <f t="shared" si="32"/>
        <v>0</v>
      </c>
      <c r="AG30" s="44"/>
      <c r="AH30" s="41">
        <f t="shared" si="33"/>
        <v>0</v>
      </c>
      <c r="AI30" s="44"/>
      <c r="AJ30" s="68">
        <f t="shared" si="34"/>
        <v>0</v>
      </c>
      <c r="AK30" s="44"/>
      <c r="AL30" s="41">
        <f t="shared" si="35"/>
        <v>0</v>
      </c>
      <c r="AM30" s="71">
        <f t="shared" si="36"/>
        <v>0</v>
      </c>
      <c r="AN30" s="91"/>
      <c r="AO30" s="61">
        <f t="shared" si="38"/>
        <v>776</v>
      </c>
      <c r="AP30" s="142"/>
    </row>
    <row r="31" spans="1:42" s="35" customFormat="1" ht="15.75">
      <c r="A31" s="97">
        <f t="shared" si="37"/>
        <v>10</v>
      </c>
      <c r="B31" s="37" t="s">
        <v>112</v>
      </c>
      <c r="C31" s="37" t="s">
        <v>113</v>
      </c>
      <c r="D31" s="57">
        <v>35309</v>
      </c>
      <c r="E31" s="58">
        <f t="shared" si="19"/>
        <v>19</v>
      </c>
      <c r="F31" s="44">
        <f t="shared" si="20"/>
        <v>8</v>
      </c>
      <c r="G31" s="44">
        <f t="shared" si="21"/>
        <v>236</v>
      </c>
      <c r="H31" s="41">
        <f t="shared" si="22"/>
        <v>472</v>
      </c>
      <c r="I31" s="44">
        <v>2</v>
      </c>
      <c r="J31" s="56">
        <f t="shared" si="23"/>
        <v>2</v>
      </c>
      <c r="K31" s="36"/>
      <c r="L31" s="45"/>
      <c r="M31" s="36"/>
      <c r="N31" s="46"/>
      <c r="O31" s="36"/>
      <c r="P31" s="45"/>
      <c r="Q31" s="72">
        <v>35674</v>
      </c>
      <c r="R31" s="44">
        <f t="shared" si="24"/>
        <v>18</v>
      </c>
      <c r="S31" s="44">
        <f t="shared" si="25"/>
        <v>0</v>
      </c>
      <c r="T31" s="44">
        <f t="shared" si="26"/>
        <v>216</v>
      </c>
      <c r="U31" s="41">
        <f t="shared" si="27"/>
        <v>196</v>
      </c>
      <c r="V31" s="36"/>
      <c r="W31" s="45"/>
      <c r="X31" s="44"/>
      <c r="Y31" s="41">
        <f t="shared" si="28"/>
        <v>0</v>
      </c>
      <c r="Z31" s="44"/>
      <c r="AA31" s="41">
        <f t="shared" si="29"/>
        <v>0</v>
      </c>
      <c r="AB31" s="44" t="s">
        <v>38</v>
      </c>
      <c r="AC31" s="41">
        <f t="shared" si="30"/>
        <v>40</v>
      </c>
      <c r="AD31" s="59">
        <f t="shared" si="31"/>
        <v>710</v>
      </c>
      <c r="AE31" s="58"/>
      <c r="AF31" s="41">
        <f t="shared" si="32"/>
        <v>0</v>
      </c>
      <c r="AG31" s="44"/>
      <c r="AH31" s="41">
        <f t="shared" si="33"/>
        <v>0</v>
      </c>
      <c r="AI31" s="44"/>
      <c r="AJ31" s="68">
        <f t="shared" si="34"/>
        <v>0</v>
      </c>
      <c r="AK31" s="44"/>
      <c r="AL31" s="41">
        <f t="shared" si="35"/>
        <v>0</v>
      </c>
      <c r="AM31" s="71">
        <f t="shared" si="36"/>
        <v>0</v>
      </c>
      <c r="AN31" s="91"/>
      <c r="AO31" s="61">
        <f t="shared" si="38"/>
        <v>710</v>
      </c>
      <c r="AP31" s="142"/>
    </row>
    <row r="32" spans="1:42" s="35" customFormat="1" ht="15.75">
      <c r="A32" s="97">
        <f t="shared" si="37"/>
        <v>11</v>
      </c>
      <c r="B32" s="37" t="s">
        <v>114</v>
      </c>
      <c r="C32" s="37" t="s">
        <v>115</v>
      </c>
      <c r="D32" s="57">
        <v>37135</v>
      </c>
      <c r="E32" s="58">
        <f t="shared" si="19"/>
        <v>14</v>
      </c>
      <c r="F32" s="44">
        <f t="shared" si="20"/>
        <v>8</v>
      </c>
      <c r="G32" s="44">
        <f t="shared" si="21"/>
        <v>176</v>
      </c>
      <c r="H32" s="41">
        <f t="shared" si="22"/>
        <v>352</v>
      </c>
      <c r="I32" s="44">
        <v>34</v>
      </c>
      <c r="J32" s="56">
        <f t="shared" si="23"/>
        <v>34</v>
      </c>
      <c r="K32" s="36"/>
      <c r="L32" s="45"/>
      <c r="M32" s="36"/>
      <c r="N32" s="46"/>
      <c r="O32" s="36"/>
      <c r="P32" s="45"/>
      <c r="Q32" s="72">
        <v>38961</v>
      </c>
      <c r="R32" s="44">
        <f t="shared" si="24"/>
        <v>9</v>
      </c>
      <c r="S32" s="44">
        <f t="shared" si="25"/>
        <v>0</v>
      </c>
      <c r="T32" s="44">
        <f t="shared" si="26"/>
        <v>108</v>
      </c>
      <c r="U32" s="41">
        <f t="shared" si="27"/>
        <v>88</v>
      </c>
      <c r="V32" s="36"/>
      <c r="W32" s="45"/>
      <c r="X32" s="44"/>
      <c r="Y32" s="41">
        <f t="shared" si="28"/>
        <v>0</v>
      </c>
      <c r="Z32" s="44"/>
      <c r="AA32" s="41">
        <f t="shared" si="29"/>
        <v>0</v>
      </c>
      <c r="AB32" s="44" t="s">
        <v>38</v>
      </c>
      <c r="AC32" s="41">
        <f t="shared" si="30"/>
        <v>40</v>
      </c>
      <c r="AD32" s="59">
        <f t="shared" si="31"/>
        <v>514</v>
      </c>
      <c r="AE32" s="58"/>
      <c r="AF32" s="41">
        <f t="shared" si="32"/>
        <v>0</v>
      </c>
      <c r="AG32" s="44"/>
      <c r="AH32" s="41">
        <f t="shared" si="33"/>
        <v>0</v>
      </c>
      <c r="AI32" s="44"/>
      <c r="AJ32" s="68">
        <f t="shared" si="34"/>
        <v>0</v>
      </c>
      <c r="AK32" s="44"/>
      <c r="AL32" s="41">
        <f t="shared" si="35"/>
        <v>0</v>
      </c>
      <c r="AM32" s="71">
        <f t="shared" si="36"/>
        <v>0</v>
      </c>
      <c r="AN32" s="91"/>
      <c r="AO32" s="61">
        <f t="shared" si="38"/>
        <v>514</v>
      </c>
      <c r="AP32" s="142" t="s">
        <v>136</v>
      </c>
    </row>
    <row r="33" spans="1:42" s="35" customFormat="1" ht="15.75" customHeight="1">
      <c r="A33" s="97">
        <f t="shared" si="37"/>
        <v>12</v>
      </c>
      <c r="B33" s="37" t="s">
        <v>116</v>
      </c>
      <c r="C33" s="37" t="s">
        <v>117</v>
      </c>
      <c r="D33" s="57">
        <v>38596</v>
      </c>
      <c r="E33" s="58">
        <f t="shared" si="19"/>
        <v>10</v>
      </c>
      <c r="F33" s="44">
        <f t="shared" si="20"/>
        <v>8</v>
      </c>
      <c r="G33" s="44">
        <f t="shared" si="21"/>
        <v>128</v>
      </c>
      <c r="H33" s="41">
        <f t="shared" si="22"/>
        <v>256</v>
      </c>
      <c r="I33" s="44">
        <v>71</v>
      </c>
      <c r="J33" s="56">
        <f t="shared" si="23"/>
        <v>63.333333333333336</v>
      </c>
      <c r="K33" s="36"/>
      <c r="L33" s="45"/>
      <c r="M33" s="36"/>
      <c r="N33" s="46"/>
      <c r="O33" s="36"/>
      <c r="P33" s="45"/>
      <c r="Q33" s="72">
        <v>41153</v>
      </c>
      <c r="R33" s="44">
        <f t="shared" si="24"/>
        <v>3</v>
      </c>
      <c r="S33" s="44">
        <f t="shared" si="25"/>
        <v>0</v>
      </c>
      <c r="T33" s="44">
        <f t="shared" si="26"/>
        <v>36</v>
      </c>
      <c r="U33" s="41">
        <f t="shared" si="27"/>
        <v>24</v>
      </c>
      <c r="V33" s="36"/>
      <c r="W33" s="45"/>
      <c r="X33" s="44"/>
      <c r="Y33" s="41">
        <f t="shared" si="28"/>
        <v>0</v>
      </c>
      <c r="Z33" s="44"/>
      <c r="AA33" s="41">
        <f t="shared" si="29"/>
        <v>0</v>
      </c>
      <c r="AB33" s="44"/>
      <c r="AC33" s="41">
        <f t="shared" si="30"/>
        <v>0</v>
      </c>
      <c r="AD33" s="59">
        <f t="shared" si="31"/>
        <v>343.3333333333333</v>
      </c>
      <c r="AE33" s="58"/>
      <c r="AF33" s="41">
        <f t="shared" si="32"/>
        <v>0</v>
      </c>
      <c r="AG33" s="44"/>
      <c r="AH33" s="41">
        <f t="shared" si="33"/>
        <v>0</v>
      </c>
      <c r="AI33" s="44"/>
      <c r="AJ33" s="68">
        <f t="shared" si="34"/>
        <v>0</v>
      </c>
      <c r="AK33" s="44"/>
      <c r="AL33" s="41">
        <f t="shared" si="35"/>
        <v>0</v>
      </c>
      <c r="AM33" s="71">
        <f t="shared" si="36"/>
        <v>0</v>
      </c>
      <c r="AN33" s="91"/>
      <c r="AO33" s="61">
        <f t="shared" si="38"/>
        <v>343.3333333333333</v>
      </c>
      <c r="AP33" s="142"/>
    </row>
    <row r="34" spans="1:42" s="35" customFormat="1" ht="15.75" customHeight="1">
      <c r="A34" s="97">
        <f t="shared" si="37"/>
        <v>13</v>
      </c>
      <c r="B34" s="37" t="s">
        <v>130</v>
      </c>
      <c r="C34" s="37" t="s">
        <v>131</v>
      </c>
      <c r="D34" s="57">
        <v>39692</v>
      </c>
      <c r="E34" s="58">
        <f t="shared" si="19"/>
        <v>7</v>
      </c>
      <c r="F34" s="44">
        <f t="shared" si="20"/>
        <v>8</v>
      </c>
      <c r="G34" s="44">
        <f t="shared" si="21"/>
        <v>92</v>
      </c>
      <c r="H34" s="41">
        <f t="shared" si="22"/>
        <v>184</v>
      </c>
      <c r="I34" s="44">
        <v>99</v>
      </c>
      <c r="J34" s="56">
        <f t="shared" si="23"/>
        <v>82</v>
      </c>
      <c r="K34" s="36"/>
      <c r="L34" s="45"/>
      <c r="M34" s="36"/>
      <c r="N34" s="46"/>
      <c r="O34" s="36"/>
      <c r="P34" s="45"/>
      <c r="Q34" s="72">
        <v>40057</v>
      </c>
      <c r="R34" s="44">
        <f t="shared" si="24"/>
        <v>6</v>
      </c>
      <c r="S34" s="44">
        <f t="shared" si="25"/>
        <v>0</v>
      </c>
      <c r="T34" s="44">
        <f t="shared" si="26"/>
        <v>72</v>
      </c>
      <c r="U34" s="41">
        <f t="shared" si="27"/>
        <v>52</v>
      </c>
      <c r="V34" s="36"/>
      <c r="W34" s="45"/>
      <c r="X34" s="44"/>
      <c r="Y34" s="41">
        <f t="shared" si="28"/>
        <v>0</v>
      </c>
      <c r="Z34" s="44"/>
      <c r="AA34" s="41">
        <f t="shared" si="29"/>
        <v>0</v>
      </c>
      <c r="AB34" s="44"/>
      <c r="AC34" s="41">
        <f t="shared" si="30"/>
        <v>0</v>
      </c>
      <c r="AD34" s="59">
        <f t="shared" si="31"/>
        <v>318</v>
      </c>
      <c r="AE34" s="58"/>
      <c r="AF34" s="41">
        <f t="shared" si="32"/>
        <v>0</v>
      </c>
      <c r="AG34" s="44"/>
      <c r="AH34" s="41">
        <f t="shared" si="33"/>
        <v>0</v>
      </c>
      <c r="AI34" s="44"/>
      <c r="AJ34" s="68">
        <f t="shared" si="34"/>
        <v>0</v>
      </c>
      <c r="AK34" s="44"/>
      <c r="AL34" s="41">
        <f t="shared" si="35"/>
        <v>0</v>
      </c>
      <c r="AM34" s="71">
        <f t="shared" si="36"/>
        <v>0</v>
      </c>
      <c r="AN34" s="91"/>
      <c r="AO34" s="61">
        <f>AD34+AM34+Y34+AN34</f>
        <v>318</v>
      </c>
      <c r="AP34" s="143"/>
    </row>
    <row r="35" spans="1:42" s="35" customFormat="1" ht="15.75" customHeight="1">
      <c r="A35" s="97">
        <f t="shared" si="37"/>
        <v>14</v>
      </c>
      <c r="B35" s="37" t="s">
        <v>118</v>
      </c>
      <c r="C35" s="37" t="s">
        <v>119</v>
      </c>
      <c r="D35" s="57">
        <v>40057</v>
      </c>
      <c r="E35" s="58">
        <f t="shared" si="19"/>
        <v>6</v>
      </c>
      <c r="F35" s="44">
        <f t="shared" si="20"/>
        <v>8</v>
      </c>
      <c r="G35" s="44">
        <f t="shared" si="21"/>
        <v>80</v>
      </c>
      <c r="H35" s="41">
        <f t="shared" si="22"/>
        <v>160</v>
      </c>
      <c r="I35" s="44">
        <v>108</v>
      </c>
      <c r="J35" s="56">
        <f t="shared" si="23"/>
        <v>88</v>
      </c>
      <c r="K35" s="36"/>
      <c r="L35" s="45"/>
      <c r="M35" s="36"/>
      <c r="N35" s="46"/>
      <c r="O35" s="36"/>
      <c r="P35" s="45"/>
      <c r="Q35" s="72">
        <v>41518</v>
      </c>
      <c r="R35" s="44">
        <f t="shared" si="24"/>
        <v>2</v>
      </c>
      <c r="S35" s="44">
        <f t="shared" si="25"/>
        <v>0</v>
      </c>
      <c r="T35" s="44">
        <f t="shared" si="26"/>
        <v>24</v>
      </c>
      <c r="U35" s="41">
        <f t="shared" si="27"/>
        <v>16</v>
      </c>
      <c r="V35" s="36"/>
      <c r="W35" s="45"/>
      <c r="X35" s="44"/>
      <c r="Y35" s="41">
        <f t="shared" si="28"/>
        <v>0</v>
      </c>
      <c r="Z35" s="44"/>
      <c r="AA35" s="41">
        <f t="shared" si="29"/>
        <v>0</v>
      </c>
      <c r="AB35" s="44"/>
      <c r="AC35" s="41">
        <f t="shared" si="30"/>
        <v>0</v>
      </c>
      <c r="AD35" s="59">
        <f t="shared" si="31"/>
        <v>264</v>
      </c>
      <c r="AE35" s="58"/>
      <c r="AF35" s="41">
        <f t="shared" si="32"/>
        <v>0</v>
      </c>
      <c r="AG35" s="44"/>
      <c r="AH35" s="41">
        <f t="shared" si="33"/>
        <v>0</v>
      </c>
      <c r="AI35" s="44"/>
      <c r="AJ35" s="68">
        <f t="shared" si="34"/>
        <v>0</v>
      </c>
      <c r="AK35" s="44"/>
      <c r="AL35" s="41">
        <f t="shared" si="35"/>
        <v>0</v>
      </c>
      <c r="AM35" s="71">
        <f t="shared" si="36"/>
        <v>0</v>
      </c>
      <c r="AN35" s="91">
        <v>12</v>
      </c>
      <c r="AO35" s="61">
        <f>AD35+AM35+Y35+AN35</f>
        <v>276</v>
      </c>
      <c r="AP35" s="142" t="s">
        <v>136</v>
      </c>
    </row>
    <row r="36" spans="1:42" s="35" customFormat="1" ht="15.75" customHeight="1">
      <c r="A36" s="97">
        <f t="shared" si="37"/>
        <v>15</v>
      </c>
      <c r="B36" s="37" t="s">
        <v>121</v>
      </c>
      <c r="C36" s="37" t="s">
        <v>122</v>
      </c>
      <c r="D36" s="57">
        <v>40787</v>
      </c>
      <c r="E36" s="58">
        <f t="shared" si="19"/>
        <v>4</v>
      </c>
      <c r="F36" s="44">
        <f t="shared" si="20"/>
        <v>8</v>
      </c>
      <c r="G36" s="44">
        <f t="shared" si="21"/>
        <v>56</v>
      </c>
      <c r="H36" s="41">
        <f t="shared" si="22"/>
        <v>112</v>
      </c>
      <c r="I36" s="44">
        <v>130</v>
      </c>
      <c r="J36" s="56">
        <f t="shared" si="23"/>
        <v>102.66666666666666</v>
      </c>
      <c r="K36" s="36"/>
      <c r="L36" s="45"/>
      <c r="M36" s="36"/>
      <c r="N36" s="46"/>
      <c r="O36" s="36"/>
      <c r="P36" s="45"/>
      <c r="Q36" s="72">
        <v>41518</v>
      </c>
      <c r="R36" s="44">
        <f t="shared" si="24"/>
        <v>2</v>
      </c>
      <c r="S36" s="44">
        <f t="shared" si="25"/>
        <v>0</v>
      </c>
      <c r="T36" s="44">
        <f t="shared" si="26"/>
        <v>24</v>
      </c>
      <c r="U36" s="41">
        <f t="shared" si="27"/>
        <v>16</v>
      </c>
      <c r="V36" s="36"/>
      <c r="W36" s="45"/>
      <c r="X36" s="44"/>
      <c r="Y36" s="41">
        <f t="shared" si="28"/>
        <v>0</v>
      </c>
      <c r="Z36" s="44"/>
      <c r="AA36" s="41">
        <f t="shared" si="29"/>
        <v>0</v>
      </c>
      <c r="AB36" s="44"/>
      <c r="AC36" s="41">
        <f t="shared" si="30"/>
        <v>0</v>
      </c>
      <c r="AD36" s="59">
        <f t="shared" si="31"/>
        <v>230.66666666666666</v>
      </c>
      <c r="AE36" s="58" t="s">
        <v>38</v>
      </c>
      <c r="AF36" s="41">
        <f t="shared" si="32"/>
        <v>24</v>
      </c>
      <c r="AG36" s="44"/>
      <c r="AH36" s="41">
        <f t="shared" si="33"/>
        <v>0</v>
      </c>
      <c r="AI36" s="44">
        <v>0</v>
      </c>
      <c r="AJ36" s="68">
        <f t="shared" si="34"/>
        <v>0</v>
      </c>
      <c r="AK36" s="44"/>
      <c r="AL36" s="41">
        <f t="shared" si="35"/>
        <v>0</v>
      </c>
      <c r="AM36" s="71">
        <f t="shared" si="36"/>
        <v>24</v>
      </c>
      <c r="AN36" s="91"/>
      <c r="AO36" s="61">
        <v>254.33</v>
      </c>
      <c r="AP36" s="142" t="s">
        <v>136</v>
      </c>
    </row>
    <row r="37" spans="1:42" s="35" customFormat="1" ht="16.5" thickBot="1">
      <c r="A37" s="98">
        <f t="shared" si="37"/>
        <v>16</v>
      </c>
      <c r="B37" s="99" t="s">
        <v>132</v>
      </c>
      <c r="C37" s="99" t="s">
        <v>133</v>
      </c>
      <c r="D37" s="100">
        <v>40787</v>
      </c>
      <c r="E37" s="169">
        <f t="shared" si="19"/>
        <v>4</v>
      </c>
      <c r="F37" s="114">
        <f t="shared" si="20"/>
        <v>8</v>
      </c>
      <c r="G37" s="114">
        <f t="shared" si="21"/>
        <v>56</v>
      </c>
      <c r="H37" s="115">
        <f t="shared" si="22"/>
        <v>112</v>
      </c>
      <c r="I37" s="114">
        <v>130</v>
      </c>
      <c r="J37" s="137">
        <f t="shared" si="23"/>
        <v>102.66666666666666</v>
      </c>
      <c r="K37" s="116"/>
      <c r="L37" s="117"/>
      <c r="M37" s="116"/>
      <c r="N37" s="138"/>
      <c r="O37" s="116"/>
      <c r="P37" s="117"/>
      <c r="Q37" s="144">
        <v>42248</v>
      </c>
      <c r="R37" s="114">
        <f t="shared" si="24"/>
        <v>0</v>
      </c>
      <c r="S37" s="114">
        <f t="shared" si="25"/>
        <v>0</v>
      </c>
      <c r="T37" s="114">
        <f t="shared" si="26"/>
        <v>0</v>
      </c>
      <c r="U37" s="115">
        <f t="shared" si="27"/>
        <v>0</v>
      </c>
      <c r="V37" s="116"/>
      <c r="W37" s="117"/>
      <c r="X37" s="114"/>
      <c r="Y37" s="115">
        <f t="shared" si="28"/>
        <v>0</v>
      </c>
      <c r="Z37" s="114"/>
      <c r="AA37" s="115">
        <f t="shared" si="29"/>
        <v>0</v>
      </c>
      <c r="AB37" s="114"/>
      <c r="AC37" s="115">
        <f t="shared" si="30"/>
        <v>0</v>
      </c>
      <c r="AD37" s="204">
        <f t="shared" si="31"/>
        <v>214.66666666666666</v>
      </c>
      <c r="AE37" s="169"/>
      <c r="AF37" s="115">
        <f t="shared" si="32"/>
        <v>0</v>
      </c>
      <c r="AG37" s="114"/>
      <c r="AH37" s="115">
        <f t="shared" si="33"/>
        <v>0</v>
      </c>
      <c r="AI37" s="114"/>
      <c r="AJ37" s="115">
        <f t="shared" si="34"/>
        <v>0</v>
      </c>
      <c r="AK37" s="114"/>
      <c r="AL37" s="115">
        <f t="shared" si="35"/>
        <v>0</v>
      </c>
      <c r="AM37" s="118">
        <f t="shared" si="36"/>
        <v>0</v>
      </c>
      <c r="AN37" s="145"/>
      <c r="AO37" s="124">
        <f>AD37+AM37+Y37+AN37</f>
        <v>214.66666666666666</v>
      </c>
      <c r="AP37" s="146"/>
    </row>
    <row r="38" spans="1:55" ht="14.25" thickBot="1" thickTop="1">
      <c r="A38" s="17"/>
      <c r="B38" s="16"/>
      <c r="C38" s="16"/>
      <c r="D38" s="17"/>
      <c r="E38" s="17"/>
      <c r="F38" s="18"/>
      <c r="G38" s="17"/>
      <c r="H38" s="18"/>
      <c r="I38" s="18"/>
      <c r="J38" s="18"/>
      <c r="K38" s="18"/>
      <c r="L38" s="18"/>
      <c r="M38" s="17"/>
      <c r="N38" s="18"/>
      <c r="O38" s="18"/>
      <c r="P38" s="18"/>
      <c r="Q38" s="17"/>
      <c r="R38" s="18"/>
      <c r="S38" s="17"/>
      <c r="T38" s="18"/>
      <c r="U38" s="18"/>
      <c r="V38" s="18"/>
      <c r="W38" s="18"/>
      <c r="X38" s="18"/>
      <c r="Y38" s="18"/>
      <c r="Z38" s="18"/>
      <c r="AA38" s="18"/>
      <c r="AB38" s="17"/>
      <c r="AC38" s="18"/>
      <c r="AD38" s="17"/>
      <c r="AE38" s="18"/>
      <c r="AF38" s="17"/>
      <c r="AG38" s="18"/>
      <c r="AH38" s="17"/>
      <c r="AI38" s="18"/>
      <c r="AJ38" s="18"/>
      <c r="AK38" s="63" t="s">
        <v>95</v>
      </c>
      <c r="AL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62"/>
      <c r="BA38" s="62"/>
      <c r="BB38" s="62"/>
      <c r="BC38" s="62"/>
    </row>
    <row r="39" spans="1:42" ht="17.25" thickBot="1" thickTop="1">
      <c r="A39" s="147" t="s">
        <v>123</v>
      </c>
      <c r="B39" s="279" t="s">
        <v>78</v>
      </c>
      <c r="C39" s="280"/>
      <c r="D39" s="193"/>
      <c r="E39" s="149"/>
      <c r="F39" s="150"/>
      <c r="G39" s="150"/>
      <c r="H39" s="151"/>
      <c r="I39" s="152"/>
      <c r="J39" s="153"/>
      <c r="K39" s="152"/>
      <c r="L39" s="154"/>
      <c r="M39" s="152"/>
      <c r="N39" s="155"/>
      <c r="O39" s="152"/>
      <c r="P39" s="152"/>
      <c r="Q39" s="152"/>
      <c r="R39" s="152"/>
      <c r="S39" s="152"/>
      <c r="T39" s="152"/>
      <c r="U39" s="156"/>
      <c r="V39" s="152"/>
      <c r="W39" s="152"/>
      <c r="X39" s="152"/>
      <c r="Y39" s="156"/>
      <c r="Z39" s="152"/>
      <c r="AA39" s="156"/>
      <c r="AB39" s="152"/>
      <c r="AC39" s="156"/>
      <c r="AD39" s="157"/>
      <c r="AE39" s="149"/>
      <c r="AF39" s="156"/>
      <c r="AG39" s="152"/>
      <c r="AH39" s="156"/>
      <c r="AI39" s="152"/>
      <c r="AJ39" s="158"/>
      <c r="AK39" s="152"/>
      <c r="AL39" s="158"/>
      <c r="AM39" s="159"/>
      <c r="AN39" s="160"/>
      <c r="AO39" s="161"/>
      <c r="AP39" s="162"/>
    </row>
    <row r="40" spans="1:42" ht="15.75">
      <c r="A40" s="163"/>
      <c r="B40" s="75"/>
      <c r="C40" s="76"/>
      <c r="D40" s="194"/>
      <c r="E40" s="126"/>
      <c r="F40" s="127"/>
      <c r="G40" s="127"/>
      <c r="H40" s="128"/>
      <c r="I40" s="129"/>
      <c r="J40" s="130"/>
      <c r="K40" s="129"/>
      <c r="L40" s="131"/>
      <c r="M40" s="129"/>
      <c r="N40" s="132"/>
      <c r="O40" s="129"/>
      <c r="P40" s="125"/>
      <c r="Q40" s="125"/>
      <c r="R40" s="127"/>
      <c r="S40" s="127"/>
      <c r="T40" s="127"/>
      <c r="U40" s="133"/>
      <c r="V40" s="129"/>
      <c r="W40" s="125"/>
      <c r="X40" s="129"/>
      <c r="Y40" s="134"/>
      <c r="Z40" s="129"/>
      <c r="AA40" s="134"/>
      <c r="AB40" s="129"/>
      <c r="AC40" s="134"/>
      <c r="AD40" s="103"/>
      <c r="AE40" s="126"/>
      <c r="AF40" s="134"/>
      <c r="AG40" s="129"/>
      <c r="AH40" s="134"/>
      <c r="AI40" s="129"/>
      <c r="AJ40" s="135"/>
      <c r="AK40" s="129"/>
      <c r="AL40" s="75"/>
      <c r="AM40" s="136"/>
      <c r="AN40" s="90"/>
      <c r="AO40" s="77"/>
      <c r="AP40" s="164"/>
    </row>
    <row r="41" spans="1:42" ht="16.5" thickBot="1">
      <c r="A41" s="165">
        <v>1</v>
      </c>
      <c r="B41" s="99" t="s">
        <v>124</v>
      </c>
      <c r="C41" s="99" t="s">
        <v>102</v>
      </c>
      <c r="D41" s="100">
        <v>39692</v>
      </c>
      <c r="E41" s="113">
        <f>INT(G41/12)</f>
        <v>7</v>
      </c>
      <c r="F41" s="169">
        <f>G41-E41*12</f>
        <v>8</v>
      </c>
      <c r="G41" s="169">
        <f>IF(D41&gt;0,ROUND(($B$4-D41)/365*12,0),0)</f>
        <v>92</v>
      </c>
      <c r="H41" s="115">
        <f>G41*2</f>
        <v>184</v>
      </c>
      <c r="I41" s="114">
        <v>89</v>
      </c>
      <c r="J41" s="137">
        <f>IF(I41&gt;48,48+(I41-48)*2/3,I41)</f>
        <v>75.33333333333333</v>
      </c>
      <c r="K41" s="116"/>
      <c r="L41" s="117">
        <f>K41*3</f>
        <v>0</v>
      </c>
      <c r="M41" s="116"/>
      <c r="N41" s="138">
        <f>IF(M41&lt;=4,M41*3,12+(M41-4)*3*2/3)</f>
        <v>0</v>
      </c>
      <c r="O41" s="116"/>
      <c r="P41" s="170">
        <f>O41*3</f>
        <v>0</v>
      </c>
      <c r="Q41" s="168">
        <v>39692</v>
      </c>
      <c r="R41" s="113">
        <f>INT(T41/12)</f>
        <v>7</v>
      </c>
      <c r="S41" s="169">
        <f>T41-R41*12</f>
        <v>0</v>
      </c>
      <c r="T41" s="169">
        <f>IF(Q41&gt;0,ROUND(($B$3-Q41)/365*12,0),0)</f>
        <v>84</v>
      </c>
      <c r="U41" s="171">
        <f>IF(R41&gt;5,40+(R41-5)*12,R41*8)</f>
        <v>64</v>
      </c>
      <c r="V41" s="116"/>
      <c r="W41" s="170">
        <f>V41</f>
        <v>0</v>
      </c>
      <c r="X41" s="114"/>
      <c r="Y41" s="115">
        <f>X41*4</f>
        <v>0</v>
      </c>
      <c r="Z41" s="114"/>
      <c r="AA41" s="115">
        <f>Z41*1</f>
        <v>0</v>
      </c>
      <c r="AB41" s="114" t="s">
        <v>38</v>
      </c>
      <c r="AC41" s="115"/>
      <c r="AD41" s="172">
        <f>H41+J41+U41+AA41+AC41</f>
        <v>323.3333333333333</v>
      </c>
      <c r="AE41" s="113" t="s">
        <v>38</v>
      </c>
      <c r="AF41" s="115">
        <f>IF(AE41="si",24,0)</f>
        <v>24</v>
      </c>
      <c r="AG41" s="114"/>
      <c r="AH41" s="115">
        <f>AG41*16</f>
        <v>0</v>
      </c>
      <c r="AI41" s="114"/>
      <c r="AJ41" s="115">
        <f>AI41*12</f>
        <v>0</v>
      </c>
      <c r="AK41" s="114"/>
      <c r="AL41" s="171">
        <f>IF(AK41="si",24,0)</f>
        <v>0</v>
      </c>
      <c r="AM41" s="118">
        <f>AF41+AH41+AJ41+AL41</f>
        <v>24</v>
      </c>
      <c r="AN41" s="173"/>
      <c r="AO41" s="124">
        <f>AD41+AM41+Y41</f>
        <v>347.3333333333333</v>
      </c>
      <c r="AP41" s="167"/>
    </row>
    <row r="42" ht="14.25" thickBot="1" thickTop="1"/>
    <row r="43" spans="1:42" ht="17.25" thickBot="1" thickTop="1">
      <c r="A43" s="147" t="s">
        <v>125</v>
      </c>
      <c r="B43" s="279" t="s">
        <v>78</v>
      </c>
      <c r="C43" s="280"/>
      <c r="D43" s="148"/>
      <c r="E43" s="149"/>
      <c r="F43" s="150"/>
      <c r="G43" s="150"/>
      <c r="H43" s="151"/>
      <c r="I43" s="152"/>
      <c r="J43" s="153"/>
      <c r="K43" s="152"/>
      <c r="L43" s="154"/>
      <c r="M43" s="152"/>
      <c r="N43" s="155"/>
      <c r="O43" s="152"/>
      <c r="P43" s="152"/>
      <c r="Q43" s="152"/>
      <c r="R43" s="152"/>
      <c r="S43" s="152"/>
      <c r="T43" s="152"/>
      <c r="U43" s="156"/>
      <c r="V43" s="152"/>
      <c r="W43" s="152"/>
      <c r="X43" s="152"/>
      <c r="Y43" s="156"/>
      <c r="Z43" s="152"/>
      <c r="AA43" s="156"/>
      <c r="AB43" s="152"/>
      <c r="AC43" s="156"/>
      <c r="AD43" s="157"/>
      <c r="AE43" s="149"/>
      <c r="AF43" s="156"/>
      <c r="AG43" s="152"/>
      <c r="AH43" s="156"/>
      <c r="AI43" s="152"/>
      <c r="AJ43" s="158"/>
      <c r="AK43" s="152"/>
      <c r="AL43" s="158"/>
      <c r="AM43" s="159"/>
      <c r="AN43" s="160"/>
      <c r="AO43" s="161"/>
      <c r="AP43" s="162"/>
    </row>
    <row r="44" spans="1:42" ht="15.75">
      <c r="A44" s="163"/>
      <c r="B44" s="75"/>
      <c r="C44" s="76"/>
      <c r="D44" s="125"/>
      <c r="E44" s="126"/>
      <c r="F44" s="127"/>
      <c r="G44" s="127"/>
      <c r="H44" s="128"/>
      <c r="I44" s="129"/>
      <c r="J44" s="130"/>
      <c r="K44" s="129"/>
      <c r="L44" s="131"/>
      <c r="M44" s="129"/>
      <c r="N44" s="132"/>
      <c r="O44" s="129"/>
      <c r="P44" s="125"/>
      <c r="Q44" s="125"/>
      <c r="R44" s="127"/>
      <c r="S44" s="127"/>
      <c r="T44" s="127"/>
      <c r="U44" s="133"/>
      <c r="V44" s="129"/>
      <c r="W44" s="125"/>
      <c r="X44" s="129"/>
      <c r="Y44" s="134"/>
      <c r="Z44" s="129"/>
      <c r="AA44" s="134"/>
      <c r="AB44" s="129"/>
      <c r="AC44" s="134"/>
      <c r="AD44" s="103"/>
      <c r="AE44" s="126"/>
      <c r="AF44" s="134"/>
      <c r="AG44" s="129"/>
      <c r="AH44" s="134"/>
      <c r="AI44" s="129"/>
      <c r="AJ44" s="135"/>
      <c r="AK44" s="129"/>
      <c r="AL44" s="75"/>
      <c r="AM44" s="136"/>
      <c r="AN44" s="90"/>
      <c r="AO44" s="77"/>
      <c r="AP44" s="164"/>
    </row>
    <row r="45" spans="1:42" ht="16.5" thickBot="1">
      <c r="A45" s="165">
        <v>1</v>
      </c>
      <c r="B45" s="99" t="s">
        <v>126</v>
      </c>
      <c r="C45" s="99" t="s">
        <v>127</v>
      </c>
      <c r="D45" s="168">
        <v>36404</v>
      </c>
      <c r="E45" s="113">
        <f>INT(G45/12)</f>
        <v>16</v>
      </c>
      <c r="F45" s="169">
        <f>G45-E45*12</f>
        <v>8</v>
      </c>
      <c r="G45" s="169">
        <f>IF(D45&gt;0,ROUND(($B$4-D45)/365*12,0),0)</f>
        <v>200</v>
      </c>
      <c r="H45" s="115">
        <f>G45*2</f>
        <v>400</v>
      </c>
      <c r="I45" s="114">
        <v>93</v>
      </c>
      <c r="J45" s="137">
        <f>IF(I45&gt;48,48+(I45-48)*2/3,I45)</f>
        <v>78</v>
      </c>
      <c r="K45" s="116"/>
      <c r="L45" s="117">
        <f>K45*3</f>
        <v>0</v>
      </c>
      <c r="M45" s="116"/>
      <c r="N45" s="138">
        <f>IF(M45&lt;=4,M45*3,12+(M45-4)*3*2/3)</f>
        <v>0</v>
      </c>
      <c r="O45" s="116"/>
      <c r="P45" s="170">
        <f>O45*3</f>
        <v>0</v>
      </c>
      <c r="Q45" s="168">
        <v>38231</v>
      </c>
      <c r="R45" s="113">
        <f>INT(T45/12)</f>
        <v>11</v>
      </c>
      <c r="S45" s="169">
        <f>T45-R45*12</f>
        <v>0</v>
      </c>
      <c r="T45" s="169">
        <f>IF(Q45&gt;0,ROUND(($B$3-Q45)/365*12,0),0)</f>
        <v>132</v>
      </c>
      <c r="U45" s="171">
        <f>IF(R45&gt;5,40+(R45-5)*12,R45*8)</f>
        <v>112</v>
      </c>
      <c r="V45" s="116"/>
      <c r="W45" s="170">
        <f>V45</f>
        <v>0</v>
      </c>
      <c r="X45" s="114"/>
      <c r="Y45" s="115">
        <f>X45*4</f>
        <v>0</v>
      </c>
      <c r="Z45" s="114"/>
      <c r="AA45" s="115">
        <f>Z45*1</f>
        <v>0</v>
      </c>
      <c r="AB45" s="114" t="s">
        <v>38</v>
      </c>
      <c r="AC45" s="115">
        <v>40</v>
      </c>
      <c r="AD45" s="172">
        <f>H45+J45+U45+AA45+AC45</f>
        <v>630</v>
      </c>
      <c r="AE45" s="113"/>
      <c r="AF45" s="115">
        <v>0</v>
      </c>
      <c r="AG45" s="114"/>
      <c r="AH45" s="115">
        <f>AG45*16</f>
        <v>0</v>
      </c>
      <c r="AI45" s="114"/>
      <c r="AJ45" s="115">
        <f>AI45*12</f>
        <v>0</v>
      </c>
      <c r="AK45" s="114"/>
      <c r="AL45" s="171">
        <f>IF(AK45="si",24,0)</f>
        <v>0</v>
      </c>
      <c r="AM45" s="118">
        <f>AF45+AH45+AJ45+AL45</f>
        <v>0</v>
      </c>
      <c r="AN45" s="173"/>
      <c r="AO45" s="124">
        <f>AD45+AM45+Y45</f>
        <v>630</v>
      </c>
      <c r="AP45" s="167"/>
    </row>
    <row r="46" ht="13.5" thickTop="1"/>
  </sheetData>
  <sheetProtection/>
  <mergeCells count="16">
    <mergeCell ref="I4:J4"/>
    <mergeCell ref="B21:C21"/>
    <mergeCell ref="B39:C39"/>
    <mergeCell ref="B43:C43"/>
    <mergeCell ref="B16:C16"/>
    <mergeCell ref="B7:C7"/>
    <mergeCell ref="AK3:AL3"/>
    <mergeCell ref="E2:AC2"/>
    <mergeCell ref="AE2:AL2"/>
    <mergeCell ref="E3:H3"/>
    <mergeCell ref="I3:J3"/>
    <mergeCell ref="AB3:AC3"/>
    <mergeCell ref="AE3:AF3"/>
    <mergeCell ref="AG3:AH3"/>
    <mergeCell ref="AI3:AJ3"/>
    <mergeCell ref="R3:AA3"/>
  </mergeCells>
  <printOptions horizontalCentered="1"/>
  <pageMargins left="0" right="0" top="0.57" bottom="0.2755905511811024" header="0.15748031496062992" footer="0.15748031496062992"/>
  <pageSetup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Claudio</cp:lastModifiedBy>
  <cp:lastPrinted>2016-04-28T10:42:00Z</cp:lastPrinted>
  <dcterms:created xsi:type="dcterms:W3CDTF">2002-01-22T21:59:47Z</dcterms:created>
  <dcterms:modified xsi:type="dcterms:W3CDTF">2016-05-21T16:36:47Z</dcterms:modified>
  <cp:category/>
  <cp:version/>
  <cp:contentType/>
  <cp:contentStatus/>
</cp:coreProperties>
</file>